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580" windowWidth="19170" windowHeight="6375" tabRatio="684" activeTab="3"/>
  </bookViews>
  <sheets>
    <sheet name="Net present values" sheetId="1" r:id="rId1"/>
    <sheet name="Scenario Details" sheetId="2" r:id="rId2"/>
    <sheet name="Summary of costs&amp;benefits" sheetId="3" r:id="rId3"/>
    <sheet name="HTL" sheetId="4" r:id="rId4"/>
    <sheet name="BAU" sheetId="5" r:id="rId5"/>
    <sheet name="PT" sheetId="6" r:id="rId6"/>
    <sheet name="DG" sheetId="7" r:id="rId7"/>
    <sheet name="EDG" sheetId="8" r:id="rId8"/>
    <sheet name="Discount Factors" sheetId="9" r:id="rId9"/>
  </sheets>
  <definedNames/>
  <calcPr fullCalcOnLoad="1"/>
</workbook>
</file>

<file path=xl/sharedStrings.xml><?xml version="1.0" encoding="utf-8"?>
<sst xmlns="http://schemas.openxmlformats.org/spreadsheetml/2006/main" count="423" uniqueCount="111">
  <si>
    <t>Cost/benefit</t>
  </si>
  <si>
    <t>PT</t>
  </si>
  <si>
    <t>DG</t>
  </si>
  <si>
    <t>EDG</t>
  </si>
  <si>
    <t>Capital Costs</t>
  </si>
  <si>
    <t>Maintenance</t>
  </si>
  <si>
    <t>Replacement</t>
  </si>
  <si>
    <t>Habitat Creation</t>
  </si>
  <si>
    <t>Carbon Sequestation</t>
  </si>
  <si>
    <t xml:space="preserve">realignment </t>
  </si>
  <si>
    <t>Average cost/benefit</t>
  </si>
  <si>
    <t>Unit</t>
  </si>
  <si>
    <t>km</t>
  </si>
  <si>
    <t>land (opportunity cost) Grade I &amp; II</t>
  </si>
  <si>
    <t>land (opportunity cost) Grade III</t>
  </si>
  <si>
    <t>km/y</t>
  </si>
  <si>
    <t>ha/y</t>
  </si>
  <si>
    <t>tonne CO2e</t>
  </si>
  <si>
    <t>Benefit</t>
  </si>
  <si>
    <t>Cost</t>
  </si>
  <si>
    <t>cost/ benefit</t>
  </si>
  <si>
    <t>PV  (25 years)</t>
  </si>
  <si>
    <t>PV (50 years)</t>
  </si>
  <si>
    <t>25 years</t>
  </si>
  <si>
    <t>Year</t>
  </si>
  <si>
    <t>50 years</t>
  </si>
  <si>
    <t>ha</t>
  </si>
  <si>
    <t>Summary Data:</t>
  </si>
  <si>
    <t>Area of land converted</t>
  </si>
  <si>
    <t>Carbon sequestation</t>
  </si>
  <si>
    <t>Defences needing replacement</t>
  </si>
  <si>
    <t>Area of Land - Grade I &amp; II</t>
  </si>
  <si>
    <t>Area of land - Grade III</t>
  </si>
  <si>
    <t>Total (25 year project)</t>
  </si>
  <si>
    <t>Total (50 year project)</t>
  </si>
  <si>
    <t>Determining present values:</t>
  </si>
  <si>
    <t>Habitat creation</t>
  </si>
  <si>
    <t xml:space="preserve">Carbon Sequestation </t>
  </si>
  <si>
    <t>Discount rate</t>
  </si>
  <si>
    <t>BAU</t>
  </si>
  <si>
    <t>HTL</t>
  </si>
  <si>
    <t>Capital</t>
  </si>
  <si>
    <t xml:space="preserve">Carbon Sequestration </t>
  </si>
  <si>
    <t>NPV</t>
  </si>
  <si>
    <t xml:space="preserve"> Capital Costs =</t>
  </si>
  <si>
    <t>Scenario</t>
  </si>
  <si>
    <t>Year 0</t>
  </si>
  <si>
    <t xml:space="preserve">Original costs and benefits </t>
  </si>
  <si>
    <t>PV (100 years)</t>
  </si>
  <si>
    <t>Total (100 year project)</t>
  </si>
  <si>
    <t xml:space="preserve">100 years </t>
  </si>
  <si>
    <t>Main Costs  =</t>
  </si>
  <si>
    <t>Main Costs =</t>
  </si>
  <si>
    <t xml:space="preserve">Main Costs = </t>
  </si>
  <si>
    <t>TOTAL</t>
  </si>
  <si>
    <t>Before realignment</t>
  </si>
  <si>
    <t>After realignment</t>
  </si>
  <si>
    <t>Carbon storage</t>
  </si>
  <si>
    <t>Length of hard Defences</t>
  </si>
  <si>
    <t>Length of realigned defences</t>
  </si>
  <si>
    <t>Total defence length</t>
  </si>
  <si>
    <t>Declining (3.5%)</t>
  </si>
  <si>
    <t>Constant (3.5%)</t>
  </si>
  <si>
    <t>Constant (5%)</t>
  </si>
  <si>
    <t>Discount Factors</t>
  </si>
  <si>
    <t>Constant (8%)</t>
  </si>
  <si>
    <t>Carbon Sequestration</t>
  </si>
  <si>
    <t>Annual cost</t>
  </si>
  <si>
    <t>Present value</t>
  </si>
  <si>
    <t>Annual Benefit</t>
  </si>
  <si>
    <t>Present Value</t>
  </si>
  <si>
    <t>Defence length (km)</t>
  </si>
  <si>
    <t>Length to be realigned (km)</t>
  </si>
  <si>
    <t>Hard Defences (km)</t>
  </si>
  <si>
    <t>Realigned defences (km)</t>
  </si>
  <si>
    <t>Unsatisfactory Defences (km)</t>
  </si>
  <si>
    <t>Area habitat created (ha)</t>
  </si>
  <si>
    <t>land - grade I &amp; II (ha)</t>
  </si>
  <si>
    <t>Land - grade III (ha)</t>
  </si>
  <si>
    <t>Cost/Benefit</t>
  </si>
  <si>
    <t>25 Years</t>
  </si>
  <si>
    <t xml:space="preserve">50 Years </t>
  </si>
  <si>
    <t>100 years</t>
  </si>
  <si>
    <t>Business as Usual</t>
  </si>
  <si>
    <t>NPV BAU</t>
  </si>
  <si>
    <t>NPV HTL</t>
  </si>
  <si>
    <t>NPV BAU - NPV HTL</t>
  </si>
  <si>
    <t>Policy Targets</t>
  </si>
  <si>
    <t>NPV PT</t>
  </si>
  <si>
    <t>NPV PT - NPV HTL</t>
  </si>
  <si>
    <t>Deep Green</t>
  </si>
  <si>
    <t>NPV DG</t>
  </si>
  <si>
    <t>NPV DG - NPV HTL</t>
  </si>
  <si>
    <t>Extended Deep Green</t>
  </si>
  <si>
    <t>NPV EDG</t>
  </si>
  <si>
    <t>NPV EDG - NPV HTL</t>
  </si>
  <si>
    <t>Net present Values (£ million - 2005) of Providing Flood Defence for the BAU, PT, DG and EDG scenarios as compared to the HTL scenario</t>
  </si>
  <si>
    <t>Scenario NPVs</t>
  </si>
  <si>
    <t>Average cost/benefit (£ 2005)</t>
  </si>
  <si>
    <t>HOLD THE LINE (HTL)</t>
  </si>
  <si>
    <t>BUSINESS AS USUAL (BAU)</t>
  </si>
  <si>
    <t>POLICY TARGETS (PT)</t>
  </si>
  <si>
    <t>DEEP GREEN (DG)</t>
  </si>
  <si>
    <t>EXTENDED DEEP GREEN (EDG)</t>
  </si>
  <si>
    <t>realignment  (£km)</t>
  </si>
  <si>
    <t>land (opportunity cost) Grade I &amp; II (£/ha)</t>
  </si>
  <si>
    <t>land (opportunity cost) Grade III (£/ha)</t>
  </si>
  <si>
    <t>Replacement Costs (£/km)</t>
  </si>
  <si>
    <t>Carbon Sequestration (£/tC)</t>
  </si>
  <si>
    <t>Maintenance Costs (£/km/yr)</t>
  </si>
  <si>
    <t>Habitat Creation (£/ha/yr)</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</si>
</sst>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 ;[Red]\-#,##0.00\ "/>
    <numFmt numFmtId="173" formatCode="&quot;£&quot;#,##0.00"/>
    <numFmt numFmtId="174" formatCode="0.0"/>
    <numFmt numFmtId="175" formatCode="#,##0.0_ ;[Red]\-#,##0.0\ "/>
    <numFmt numFmtId="176" formatCode="#,##0_ ;[Red]\-#,##0\ "/>
    <numFmt numFmtId="177" formatCode="#,##0.000_ ;[Red]\-#,##0.000\ "/>
    <numFmt numFmtId="178" formatCode="_-* #,##0_-;\-* #,##0_-;_-* &quot;-&quot;??_-;_-@_-"/>
    <numFmt numFmtId="179" formatCode="&quot;Yes&quot;;&quot;Yes&quot;;&quot;No&quot;"/>
    <numFmt numFmtId="180" formatCode="&quot;True&quot;;&quot;True&quot;;&quot;False&quot;"/>
    <numFmt numFmtId="181" formatCode="&quot;On&quot;;&quot;On&quot;;&quot;Off&quot;"/>
    <numFmt numFmtId="182" formatCode="0.0000000"/>
    <numFmt numFmtId="183" formatCode="0.0000"/>
  </numFmts>
  <fonts count="56">
    <font>
      <sz val="10"/>
      <name val="Arial"/>
      <family val="0"/>
    </font>
    <font>
      <b/>
      <sz val="10"/>
      <name val="Arial"/>
      <family val="2"/>
    </font>
    <font>
      <b/>
      <sz val="12"/>
      <name val="Arial"/>
      <family val="2"/>
    </font>
    <font>
      <u val="single"/>
      <sz val="10"/>
      <color indexed="12"/>
      <name val="Arial"/>
      <family val="0"/>
    </font>
    <font>
      <u val="single"/>
      <sz val="10"/>
      <color indexed="36"/>
      <name val="Arial"/>
      <family val="0"/>
    </font>
    <font>
      <sz val="12"/>
      <name val="Arial"/>
      <family val="2"/>
    </font>
    <font>
      <sz val="14"/>
      <name val="Arial"/>
      <family val="0"/>
    </font>
    <font>
      <b/>
      <sz val="14"/>
      <name val="Arial"/>
      <family val="2"/>
    </font>
    <font>
      <sz val="9"/>
      <name val="Courier New"/>
      <family val="3"/>
    </font>
    <font>
      <b/>
      <u val="single"/>
      <sz val="10"/>
      <name val="Arial"/>
      <family val="2"/>
    </font>
    <font>
      <sz val="8"/>
      <name val="Arial"/>
      <family val="0"/>
    </font>
    <font>
      <b/>
      <sz val="16"/>
      <name val="Arial"/>
      <family val="2"/>
    </font>
    <font>
      <b/>
      <u val="single"/>
      <sz val="14"/>
      <name val="Arial"/>
      <family val="2"/>
    </font>
    <font>
      <b/>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4"/>
      <color indexed="8"/>
      <name val="Arial"/>
      <family val="0"/>
    </font>
    <font>
      <sz val="10"/>
      <color indexed="8"/>
      <name val="Arial"/>
      <family val="0"/>
    </font>
    <font>
      <sz val="12"/>
      <color indexed="8"/>
      <name val="Arial"/>
      <family val="0"/>
    </font>
    <font>
      <b/>
      <sz val="12"/>
      <color indexed="10"/>
      <name val="Arial"/>
      <family val="0"/>
    </font>
    <font>
      <b/>
      <sz val="12"/>
      <color indexed="51"/>
      <name val="Arial"/>
      <family val="0"/>
    </font>
    <font>
      <b/>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
      <patternFill patternType="solid">
        <fgColor indexed="4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double"/>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style="thin"/>
    </border>
    <border>
      <left>
        <color indexed="63"/>
      </left>
      <right style="thick"/>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9">
    <xf numFmtId="0" fontId="0" fillId="0" borderId="0" xfId="0" applyAlignment="1">
      <alignment/>
    </xf>
    <xf numFmtId="0" fontId="1" fillId="0" borderId="0" xfId="0" applyFont="1" applyAlignment="1">
      <alignment/>
    </xf>
    <xf numFmtId="0" fontId="0" fillId="0" borderId="0" xfId="0" applyNumberFormat="1" applyAlignment="1">
      <alignment wrapText="1"/>
    </xf>
    <xf numFmtId="0" fontId="0" fillId="0" borderId="0" xfId="0" applyAlignment="1">
      <alignment wrapText="1"/>
    </xf>
    <xf numFmtId="0" fontId="0" fillId="33" borderId="0" xfId="0" applyFont="1" applyFill="1" applyAlignment="1">
      <alignment/>
    </xf>
    <xf numFmtId="0" fontId="0" fillId="33" borderId="0" xfId="0" applyFill="1" applyAlignment="1">
      <alignment/>
    </xf>
    <xf numFmtId="0" fontId="2" fillId="0" borderId="0" xfId="0" applyFont="1" applyAlignment="1">
      <alignment/>
    </xf>
    <xf numFmtId="0" fontId="0" fillId="0" borderId="0" xfId="0" applyFill="1" applyAlignment="1">
      <alignment/>
    </xf>
    <xf numFmtId="2" fontId="0" fillId="0" borderId="0" xfId="0" applyNumberFormat="1" applyAlignment="1">
      <alignment/>
    </xf>
    <xf numFmtId="0" fontId="1" fillId="0" borderId="0" xfId="0" applyFont="1" applyAlignment="1">
      <alignment wrapText="1"/>
    </xf>
    <xf numFmtId="2" fontId="1" fillId="0" borderId="0" xfId="0" applyNumberFormat="1" applyFont="1" applyAlignment="1">
      <alignment/>
    </xf>
    <xf numFmtId="0" fontId="1" fillId="0" borderId="0" xfId="0" applyFont="1" applyFill="1" applyAlignment="1">
      <alignment/>
    </xf>
    <xf numFmtId="0" fontId="1" fillId="33" borderId="0" xfId="0" applyFont="1" applyFill="1" applyAlignment="1">
      <alignment/>
    </xf>
    <xf numFmtId="0" fontId="0" fillId="33" borderId="0" xfId="0" applyFont="1" applyFill="1" applyAlignment="1">
      <alignment/>
    </xf>
    <xf numFmtId="2" fontId="0" fillId="33" borderId="0" xfId="0" applyNumberFormat="1" applyFill="1" applyAlignment="1">
      <alignment/>
    </xf>
    <xf numFmtId="2" fontId="1" fillId="33" borderId="0" xfId="0" applyNumberFormat="1" applyFont="1" applyFill="1" applyAlignment="1">
      <alignment/>
    </xf>
    <xf numFmtId="0" fontId="0" fillId="34" borderId="0" xfId="0" applyFont="1" applyFill="1" applyAlignment="1">
      <alignment/>
    </xf>
    <xf numFmtId="0" fontId="1" fillId="34" borderId="0" xfId="0" applyFont="1" applyFill="1" applyAlignment="1">
      <alignment/>
    </xf>
    <xf numFmtId="0" fontId="5" fillId="0" borderId="0" xfId="0" applyFont="1" applyAlignment="1">
      <alignment/>
    </xf>
    <xf numFmtId="2" fontId="1" fillId="34" borderId="0" xfId="0" applyNumberFormat="1" applyFont="1" applyFill="1" applyAlignment="1">
      <alignment/>
    </xf>
    <xf numFmtId="2" fontId="0" fillId="33" borderId="0" xfId="0" applyNumberFormat="1" applyFont="1" applyFill="1" applyAlignment="1">
      <alignment/>
    </xf>
    <xf numFmtId="2" fontId="0" fillId="34" borderId="0" xfId="0" applyNumberFormat="1" applyFill="1" applyAlignment="1">
      <alignment/>
    </xf>
    <xf numFmtId="172" fontId="0" fillId="34" borderId="0" xfId="0" applyNumberFormat="1" applyFill="1" applyAlignment="1">
      <alignment/>
    </xf>
    <xf numFmtId="2" fontId="0" fillId="0" borderId="0" xfId="0" applyNumberFormat="1" applyFill="1" applyAlignment="1">
      <alignment/>
    </xf>
    <xf numFmtId="2" fontId="1" fillId="0" borderId="0" xfId="0" applyNumberFormat="1" applyFont="1" applyFill="1" applyAlignment="1">
      <alignment/>
    </xf>
    <xf numFmtId="0" fontId="0" fillId="0" borderId="0" xfId="0" applyFont="1" applyFill="1" applyAlignment="1">
      <alignment/>
    </xf>
    <xf numFmtId="2" fontId="0" fillId="0" borderId="0" xfId="0" applyNumberFormat="1" applyFont="1" applyFill="1" applyAlignment="1">
      <alignment/>
    </xf>
    <xf numFmtId="0" fontId="0" fillId="0" borderId="0" xfId="0" applyFont="1" applyFill="1" applyAlignment="1">
      <alignment/>
    </xf>
    <xf numFmtId="0" fontId="0" fillId="0" borderId="0" xfId="0" applyBorder="1" applyAlignment="1">
      <alignment/>
    </xf>
    <xf numFmtId="0" fontId="7" fillId="34" borderId="10" xfId="0" applyFont="1" applyFill="1" applyBorder="1" applyAlignment="1">
      <alignment/>
    </xf>
    <xf numFmtId="0" fontId="7" fillId="34" borderId="11" xfId="0" applyFont="1" applyFill="1" applyBorder="1" applyAlignment="1">
      <alignment/>
    </xf>
    <xf numFmtId="0" fontId="7" fillId="33" borderId="12" xfId="0" applyFont="1" applyFill="1" applyBorder="1" applyAlignment="1">
      <alignment/>
    </xf>
    <xf numFmtId="0" fontId="5" fillId="33" borderId="10" xfId="0" applyFont="1" applyFill="1" applyBorder="1" applyAlignment="1">
      <alignment/>
    </xf>
    <xf numFmtId="0" fontId="5" fillId="33" borderId="11" xfId="0" applyFont="1" applyFill="1" applyBorder="1" applyAlignment="1">
      <alignment/>
    </xf>
    <xf numFmtId="0" fontId="6" fillId="33" borderId="13" xfId="0" applyFont="1" applyFill="1" applyBorder="1" applyAlignment="1">
      <alignment horizontal="center"/>
    </xf>
    <xf numFmtId="0" fontId="2" fillId="34" borderId="14" xfId="0" applyFont="1" applyFill="1" applyBorder="1" applyAlignment="1">
      <alignment horizontal="center"/>
    </xf>
    <xf numFmtId="0" fontId="2" fillId="34" borderId="15" xfId="0" applyFont="1" applyFill="1" applyBorder="1" applyAlignment="1">
      <alignment horizontal="center"/>
    </xf>
    <xf numFmtId="0" fontId="2" fillId="33" borderId="14"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1" fillId="33" borderId="12" xfId="0" applyFont="1" applyFill="1" applyBorder="1" applyAlignment="1">
      <alignment/>
    </xf>
    <xf numFmtId="0" fontId="0" fillId="33" borderId="13" xfId="0" applyFont="1" applyFill="1" applyBorder="1" applyAlignment="1">
      <alignment horizontal="center"/>
    </xf>
    <xf numFmtId="0" fontId="0" fillId="33" borderId="10" xfId="0" applyFont="1" applyFill="1" applyBorder="1" applyAlignment="1">
      <alignment/>
    </xf>
    <xf numFmtId="0" fontId="0" fillId="33" borderId="11" xfId="0" applyFont="1" applyFill="1" applyBorder="1" applyAlignment="1">
      <alignment/>
    </xf>
    <xf numFmtId="0" fontId="1" fillId="34" borderId="12" xfId="0" applyFont="1" applyFill="1" applyBorder="1" applyAlignment="1">
      <alignment/>
    </xf>
    <xf numFmtId="0" fontId="1" fillId="34" borderId="13" xfId="0" applyFont="1" applyFill="1" applyBorder="1" applyAlignment="1" applyProtection="1">
      <alignment horizontal="center"/>
      <protection locked="0"/>
    </xf>
    <xf numFmtId="0" fontId="1" fillId="33" borderId="16" xfId="0" applyFont="1" applyFill="1" applyBorder="1" applyAlignment="1">
      <alignment/>
    </xf>
    <xf numFmtId="0" fontId="1" fillId="34" borderId="10" xfId="0" applyFont="1" applyFill="1" applyBorder="1" applyAlignment="1">
      <alignment/>
    </xf>
    <xf numFmtId="0" fontId="1" fillId="34" borderId="14" xfId="0" applyFont="1" applyFill="1" applyBorder="1" applyAlignment="1">
      <alignment horizontal="center"/>
    </xf>
    <xf numFmtId="0" fontId="1" fillId="34" borderId="11" xfId="0" applyFont="1" applyFill="1" applyBorder="1" applyAlignment="1">
      <alignment/>
    </xf>
    <xf numFmtId="0" fontId="1" fillId="34" borderId="15" xfId="0" applyFont="1" applyFill="1" applyBorder="1" applyAlignment="1">
      <alignment horizontal="center"/>
    </xf>
    <xf numFmtId="0" fontId="0" fillId="0" borderId="10" xfId="0" applyBorder="1" applyAlignment="1">
      <alignment/>
    </xf>
    <xf numFmtId="0" fontId="0" fillId="0" borderId="17" xfId="0" applyBorder="1" applyAlignment="1">
      <alignment/>
    </xf>
    <xf numFmtId="0" fontId="0" fillId="0" borderId="11" xfId="0" applyBorder="1" applyAlignment="1">
      <alignment/>
    </xf>
    <xf numFmtId="0" fontId="0" fillId="0" borderId="18" xfId="0" applyBorder="1" applyAlignment="1">
      <alignment/>
    </xf>
    <xf numFmtId="0" fontId="0" fillId="0" borderId="0" xfId="0" applyFont="1" applyAlignment="1">
      <alignment wrapText="1"/>
    </xf>
    <xf numFmtId="167" fontId="0" fillId="0" borderId="0" xfId="0" applyNumberFormat="1" applyBorder="1" applyAlignment="1">
      <alignment/>
    </xf>
    <xf numFmtId="167" fontId="1" fillId="0" borderId="0" xfId="0" applyNumberFormat="1" applyFont="1" applyBorder="1" applyAlignment="1">
      <alignment/>
    </xf>
    <xf numFmtId="0" fontId="1" fillId="0" borderId="0" xfId="0" applyFont="1" applyBorder="1" applyAlignment="1">
      <alignment/>
    </xf>
    <xf numFmtId="2" fontId="0" fillId="0" borderId="10" xfId="0" applyNumberFormat="1" applyBorder="1" applyAlignment="1">
      <alignment/>
    </xf>
    <xf numFmtId="0" fontId="1" fillId="35" borderId="19" xfId="0" applyFont="1" applyFill="1" applyBorder="1" applyAlignment="1">
      <alignment/>
    </xf>
    <xf numFmtId="0" fontId="0" fillId="35" borderId="20" xfId="0" applyFill="1" applyBorder="1" applyAlignment="1">
      <alignment/>
    </xf>
    <xf numFmtId="0" fontId="1" fillId="35" borderId="21" xfId="0" applyFont="1" applyFill="1" applyBorder="1" applyAlignment="1">
      <alignment/>
    </xf>
    <xf numFmtId="0" fontId="0" fillId="0" borderId="0" xfId="0" applyFont="1" applyAlignment="1">
      <alignment/>
    </xf>
    <xf numFmtId="2" fontId="0" fillId="0" borderId="11" xfId="0" applyNumberFormat="1" applyBorder="1" applyAlignment="1">
      <alignment/>
    </xf>
    <xf numFmtId="2" fontId="0" fillId="33" borderId="0" xfId="0" applyNumberFormat="1" applyFont="1" applyFill="1" applyAlignment="1">
      <alignment/>
    </xf>
    <xf numFmtId="2" fontId="0" fillId="34" borderId="0" xfId="0" applyNumberFormat="1" applyFont="1" applyFill="1" applyAlignment="1">
      <alignment/>
    </xf>
    <xf numFmtId="0" fontId="1" fillId="0" borderId="22" xfId="0" applyFont="1" applyBorder="1" applyAlignment="1">
      <alignment/>
    </xf>
    <xf numFmtId="0" fontId="2" fillId="0" borderId="22" xfId="0" applyFont="1" applyBorder="1" applyAlignment="1">
      <alignment/>
    </xf>
    <xf numFmtId="0" fontId="5" fillId="0" borderId="22" xfId="0" applyFont="1" applyBorder="1" applyAlignment="1">
      <alignment/>
    </xf>
    <xf numFmtId="0" fontId="1" fillId="36" borderId="19" xfId="0" applyFont="1" applyFill="1" applyBorder="1" applyAlignment="1">
      <alignment/>
    </xf>
    <xf numFmtId="0" fontId="0" fillId="36" borderId="20" xfId="0" applyFill="1" applyBorder="1" applyAlignment="1">
      <alignment/>
    </xf>
    <xf numFmtId="0" fontId="1" fillId="36" borderId="21" xfId="0" applyFont="1" applyFill="1" applyBorder="1" applyAlignment="1">
      <alignment/>
    </xf>
    <xf numFmtId="0" fontId="0" fillId="0" borderId="0" xfId="0" applyFill="1" applyBorder="1" applyAlignment="1">
      <alignment/>
    </xf>
    <xf numFmtId="0" fontId="2" fillId="33" borderId="15" xfId="0" applyFont="1" applyFill="1" applyBorder="1" applyAlignment="1">
      <alignment horizontal="center"/>
    </xf>
    <xf numFmtId="0" fontId="7" fillId="33" borderId="11" xfId="0" applyFont="1" applyFill="1" applyBorder="1" applyAlignment="1">
      <alignment/>
    </xf>
    <xf numFmtId="174" fontId="0" fillId="0" borderId="0" xfId="0" applyNumberFormat="1" applyFill="1" applyAlignment="1">
      <alignment/>
    </xf>
    <xf numFmtId="3" fontId="1" fillId="33" borderId="14" xfId="0" applyNumberFormat="1" applyFont="1" applyFill="1" applyBorder="1" applyAlignment="1" applyProtection="1">
      <alignment horizontal="center"/>
      <protection locked="0"/>
    </xf>
    <xf numFmtId="3" fontId="1" fillId="33" borderId="15" xfId="0" applyNumberFormat="1" applyFont="1" applyFill="1" applyBorder="1" applyAlignment="1" applyProtection="1">
      <alignment horizontal="center"/>
      <protection locked="0"/>
    </xf>
    <xf numFmtId="3" fontId="1" fillId="33" borderId="23" xfId="0" applyNumberFormat="1" applyFont="1" applyFill="1" applyBorder="1" applyAlignment="1">
      <alignment horizontal="center"/>
    </xf>
    <xf numFmtId="1" fontId="1" fillId="35" borderId="24" xfId="0" applyNumberFormat="1" applyFont="1" applyFill="1" applyBorder="1" applyAlignment="1">
      <alignment/>
    </xf>
    <xf numFmtId="1" fontId="1" fillId="35" borderId="25" xfId="0" applyNumberFormat="1" applyFont="1" applyFill="1" applyBorder="1" applyAlignment="1">
      <alignment/>
    </xf>
    <xf numFmtId="1" fontId="0" fillId="35" borderId="26" xfId="0" applyNumberFormat="1" applyFill="1" applyBorder="1" applyAlignment="1">
      <alignment/>
    </xf>
    <xf numFmtId="1" fontId="0" fillId="35" borderId="27" xfId="0" applyNumberFormat="1" applyFill="1" applyBorder="1" applyAlignment="1">
      <alignment/>
    </xf>
    <xf numFmtId="1" fontId="1" fillId="35" borderId="28" xfId="0" applyNumberFormat="1" applyFont="1" applyFill="1" applyBorder="1" applyAlignment="1">
      <alignment/>
    </xf>
    <xf numFmtId="1" fontId="1" fillId="35" borderId="29" xfId="0" applyNumberFormat="1" applyFont="1" applyFill="1" applyBorder="1" applyAlignment="1">
      <alignment/>
    </xf>
    <xf numFmtId="1" fontId="0" fillId="0" borderId="0" xfId="0" applyNumberFormat="1" applyAlignment="1">
      <alignment/>
    </xf>
    <xf numFmtId="1" fontId="1" fillId="0" borderId="0" xfId="0" applyNumberFormat="1" applyFont="1" applyAlignment="1">
      <alignment/>
    </xf>
    <xf numFmtId="1" fontId="1" fillId="36" borderId="24" xfId="0" applyNumberFormat="1" applyFont="1" applyFill="1" applyBorder="1" applyAlignment="1">
      <alignment/>
    </xf>
    <xf numFmtId="1" fontId="1" fillId="36" borderId="25" xfId="0" applyNumberFormat="1" applyFont="1" applyFill="1" applyBorder="1" applyAlignment="1">
      <alignment/>
    </xf>
    <xf numFmtId="1" fontId="0" fillId="36" borderId="26" xfId="0" applyNumberFormat="1" applyFill="1" applyBorder="1" applyAlignment="1">
      <alignment/>
    </xf>
    <xf numFmtId="1" fontId="0" fillId="36" borderId="27" xfId="0" applyNumberFormat="1" applyFill="1" applyBorder="1" applyAlignment="1">
      <alignment/>
    </xf>
    <xf numFmtId="1" fontId="1" fillId="36" borderId="28" xfId="0" applyNumberFormat="1" applyFont="1" applyFill="1" applyBorder="1" applyAlignment="1">
      <alignment/>
    </xf>
    <xf numFmtId="1" fontId="1" fillId="36" borderId="29" xfId="0" applyNumberFormat="1" applyFont="1" applyFill="1" applyBorder="1" applyAlignment="1">
      <alignment/>
    </xf>
    <xf numFmtId="0" fontId="8" fillId="37" borderId="0" xfId="0" applyFont="1" applyFill="1" applyAlignment="1">
      <alignment horizontal="left"/>
    </xf>
    <xf numFmtId="0" fontId="0" fillId="37" borderId="0" xfId="0" applyFill="1" applyAlignment="1">
      <alignment horizontal="left" wrapText="1"/>
    </xf>
    <xf numFmtId="3" fontId="0" fillId="0" borderId="0" xfId="0" applyNumberFormat="1" applyAlignment="1">
      <alignment/>
    </xf>
    <xf numFmtId="172" fontId="1" fillId="34" borderId="0" xfId="0" applyNumberFormat="1" applyFont="1" applyFill="1" applyAlignment="1">
      <alignment/>
    </xf>
    <xf numFmtId="183" fontId="0" fillId="0" borderId="0" xfId="0" applyNumberFormat="1" applyAlignment="1">
      <alignment/>
    </xf>
    <xf numFmtId="0" fontId="11" fillId="0" borderId="0" xfId="0" applyFont="1" applyAlignment="1">
      <alignment/>
    </xf>
    <xf numFmtId="0" fontId="9" fillId="0" borderId="0" xfId="0" applyFont="1" applyAlignment="1">
      <alignment horizontal="center"/>
    </xf>
    <xf numFmtId="183" fontId="9" fillId="0" borderId="0" xfId="0" applyNumberFormat="1" applyFont="1" applyAlignment="1">
      <alignment horizontal="center"/>
    </xf>
    <xf numFmtId="0" fontId="0" fillId="0" borderId="0" xfId="0" applyFont="1" applyAlignment="1">
      <alignment horizontal="left"/>
    </xf>
    <xf numFmtId="2" fontId="0" fillId="0" borderId="0" xfId="0" applyNumberFormat="1" applyBorder="1" applyAlignment="1">
      <alignment/>
    </xf>
    <xf numFmtId="172" fontId="0" fillId="34" borderId="0" xfId="0" applyNumberFormat="1" applyFont="1" applyFill="1" applyAlignment="1">
      <alignment/>
    </xf>
    <xf numFmtId="0" fontId="0" fillId="0" borderId="0" xfId="0" applyAlignment="1">
      <alignment horizontal="center"/>
    </xf>
    <xf numFmtId="0" fontId="0" fillId="0" borderId="0" xfId="0" applyBorder="1" applyAlignment="1">
      <alignment horizontal="center"/>
    </xf>
    <xf numFmtId="0" fontId="9" fillId="0" borderId="10" xfId="0" applyFont="1" applyBorder="1" applyAlignment="1">
      <alignment horizontal="center"/>
    </xf>
    <xf numFmtId="0" fontId="9" fillId="0" borderId="17" xfId="0" applyFont="1" applyBorder="1" applyAlignment="1">
      <alignment horizontal="center"/>
    </xf>
    <xf numFmtId="0" fontId="9" fillId="0" borderId="0" xfId="0" applyFont="1" applyBorder="1" applyAlignment="1">
      <alignment horizontal="center"/>
    </xf>
    <xf numFmtId="0" fontId="2"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173" fontId="1" fillId="0" borderId="0" xfId="0" applyNumberFormat="1" applyFont="1" applyBorder="1" applyAlignment="1">
      <alignment/>
    </xf>
    <xf numFmtId="0" fontId="1" fillId="0" borderId="0" xfId="0" applyFont="1" applyBorder="1" applyAlignment="1">
      <alignment horizontal="center"/>
    </xf>
    <xf numFmtId="0" fontId="0" fillId="0" borderId="0" xfId="0" applyFont="1" applyAlignment="1">
      <alignment/>
    </xf>
    <xf numFmtId="0" fontId="1" fillId="38" borderId="0" xfId="0" applyFont="1" applyFill="1" applyAlignment="1">
      <alignment/>
    </xf>
    <xf numFmtId="0" fontId="1" fillId="38" borderId="0" xfId="0" applyFont="1" applyFill="1" applyAlignment="1">
      <alignment wrapText="1"/>
    </xf>
    <xf numFmtId="0" fontId="1" fillId="33" borderId="0" xfId="0" applyFont="1" applyFill="1" applyAlignment="1">
      <alignment wrapText="1"/>
    </xf>
    <xf numFmtId="0" fontId="7" fillId="0" borderId="0" xfId="0" applyFont="1" applyAlignment="1">
      <alignment/>
    </xf>
    <xf numFmtId="0" fontId="7" fillId="0" borderId="0" xfId="0" applyFont="1" applyFill="1" applyAlignment="1">
      <alignment/>
    </xf>
    <xf numFmtId="0" fontId="12" fillId="0" borderId="0" xfId="0" applyFont="1" applyAlignment="1">
      <alignment/>
    </xf>
    <xf numFmtId="0" fontId="7" fillId="39" borderId="23" xfId="0" applyFont="1" applyFill="1" applyBorder="1" applyAlignment="1">
      <alignment/>
    </xf>
    <xf numFmtId="0" fontId="7" fillId="0" borderId="23" xfId="0" applyNumberFormat="1" applyFont="1" applyBorder="1" applyAlignment="1">
      <alignment horizontal="center" wrapText="1"/>
    </xf>
    <xf numFmtId="0" fontId="7" fillId="0" borderId="16" xfId="0" applyFont="1" applyBorder="1" applyAlignment="1">
      <alignment horizontal="center" vertical="center"/>
    </xf>
    <xf numFmtId="0" fontId="1" fillId="0" borderId="16" xfId="0" applyFont="1" applyBorder="1" applyAlignment="1">
      <alignment/>
    </xf>
    <xf numFmtId="0" fontId="1" fillId="0" borderId="23" xfId="0" applyNumberFormat="1" applyFont="1" applyBorder="1" applyAlignment="1">
      <alignment horizontal="center" wrapText="1"/>
    </xf>
    <xf numFmtId="0" fontId="9" fillId="0" borderId="0" xfId="0" applyFont="1" applyFill="1" applyBorder="1" applyAlignment="1">
      <alignment/>
    </xf>
    <xf numFmtId="4" fontId="1" fillId="0" borderId="0"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7" fillId="0" borderId="30" xfId="0" applyFont="1" applyBorder="1" applyAlignment="1">
      <alignment horizontal="center"/>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7" fillId="0" borderId="34" xfId="0" applyFont="1" applyBorder="1" applyAlignment="1">
      <alignment horizontal="center"/>
    </xf>
    <xf numFmtId="0" fontId="7" fillId="0" borderId="35" xfId="0" applyFont="1" applyBorder="1" applyAlignment="1">
      <alignment horizontal="center"/>
    </xf>
    <xf numFmtId="0" fontId="13" fillId="0" borderId="36" xfId="0" applyFont="1" applyBorder="1" applyAlignment="1">
      <alignment/>
    </xf>
    <xf numFmtId="0" fontId="5" fillId="0" borderId="0" xfId="0" applyFont="1" applyBorder="1" applyAlignment="1">
      <alignment/>
    </xf>
    <xf numFmtId="0" fontId="5" fillId="0" borderId="37" xfId="0" applyFont="1" applyBorder="1" applyAlignment="1">
      <alignment/>
    </xf>
    <xf numFmtId="0" fontId="5" fillId="0" borderId="36" xfId="0" applyFont="1" applyBorder="1" applyAlignment="1">
      <alignment/>
    </xf>
    <xf numFmtId="0" fontId="2" fillId="0" borderId="36" xfId="0" applyFont="1" applyBorder="1" applyAlignment="1">
      <alignment/>
    </xf>
    <xf numFmtId="0" fontId="2" fillId="0" borderId="0" xfId="0" applyFont="1" applyBorder="1" applyAlignment="1">
      <alignment/>
    </xf>
    <xf numFmtId="0" fontId="2" fillId="0" borderId="37" xfId="0" applyFont="1" applyBorder="1" applyAlignment="1">
      <alignment/>
    </xf>
    <xf numFmtId="0" fontId="0" fillId="0" borderId="36" xfId="0" applyBorder="1" applyAlignment="1">
      <alignment/>
    </xf>
    <xf numFmtId="0" fontId="0" fillId="0" borderId="37" xfId="0" applyBorder="1" applyAlignment="1">
      <alignment/>
    </xf>
    <xf numFmtId="0" fontId="2" fillId="40" borderId="36" xfId="0" applyFont="1" applyFill="1" applyBorder="1" applyAlignment="1">
      <alignment/>
    </xf>
    <xf numFmtId="0" fontId="7" fillId="34" borderId="16" xfId="0" applyFont="1" applyFill="1" applyBorder="1" applyAlignment="1">
      <alignment/>
    </xf>
    <xf numFmtId="0" fontId="2" fillId="34" borderId="23" xfId="0" applyFont="1" applyFill="1" applyBorder="1" applyAlignment="1" applyProtection="1">
      <alignment horizontal="center"/>
      <protection locked="0"/>
    </xf>
    <xf numFmtId="3" fontId="5" fillId="0" borderId="0" xfId="0" applyNumberFormat="1" applyFont="1" applyBorder="1" applyAlignment="1">
      <alignment/>
    </xf>
    <xf numFmtId="3" fontId="2" fillId="40" borderId="0" xfId="0" applyNumberFormat="1" applyFont="1" applyFill="1" applyBorder="1" applyAlignment="1">
      <alignment/>
    </xf>
    <xf numFmtId="3" fontId="5" fillId="0" borderId="37" xfId="0" applyNumberFormat="1" applyFont="1" applyBorder="1" applyAlignment="1">
      <alignment/>
    </xf>
    <xf numFmtId="3" fontId="2" fillId="40" borderId="37" xfId="0" applyNumberFormat="1" applyFont="1" applyFill="1" applyBorder="1" applyAlignment="1">
      <alignment/>
    </xf>
    <xf numFmtId="0" fontId="7" fillId="0" borderId="38" xfId="0" applyFont="1" applyBorder="1" applyAlignment="1">
      <alignment horizontal="center" vertical="justify"/>
    </xf>
    <xf numFmtId="0" fontId="7" fillId="0" borderId="39" xfId="0" applyFont="1" applyBorder="1" applyAlignment="1">
      <alignment horizontal="center" vertical="justify"/>
    </xf>
    <xf numFmtId="0" fontId="7" fillId="0" borderId="40" xfId="0" applyFont="1" applyBorder="1" applyAlignment="1">
      <alignment horizontal="center" vertical="justify"/>
    </xf>
    <xf numFmtId="0" fontId="11" fillId="0" borderId="0" xfId="0" applyFont="1" applyAlignment="1">
      <alignment horizontal="center"/>
    </xf>
    <xf numFmtId="0" fontId="1" fillId="0" borderId="12" xfId="0" applyFont="1" applyBorder="1" applyAlignment="1">
      <alignment horizontal="center"/>
    </xf>
    <xf numFmtId="0" fontId="1" fillId="0" borderId="4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xdr:row>
      <xdr:rowOff>0</xdr:rowOff>
    </xdr:from>
    <xdr:to>
      <xdr:col>2</xdr:col>
      <xdr:colOff>0</xdr:colOff>
      <xdr:row>14</xdr:row>
      <xdr:rowOff>47625</xdr:rowOff>
    </xdr:to>
    <xdr:sp>
      <xdr:nvSpPr>
        <xdr:cNvPr id="1" name="Text Box 6"/>
        <xdr:cNvSpPr txBox="1">
          <a:spLocks noChangeArrowheads="1"/>
        </xdr:cNvSpPr>
      </xdr:nvSpPr>
      <xdr:spPr>
        <a:xfrm>
          <a:off x="152400" y="1076325"/>
          <a:ext cx="1695450" cy="2085975"/>
        </a:xfrm>
        <a:prstGeom prst="rect">
          <a:avLst/>
        </a:prstGeom>
        <a:solidFill>
          <a:srgbClr val="00CCFF"/>
        </a:solidFill>
        <a:ln w="2857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Throughout the workbook some cells are shaded:
</a:t>
          </a:r>
          <a:r>
            <a:rPr lang="en-US" cap="none" sz="1200" b="1" i="0" u="none" baseline="0">
              <a:solidFill>
                <a:srgbClr val="FF0000"/>
              </a:solidFill>
              <a:latin typeface="Arial"/>
              <a:ea typeface="Arial"/>
              <a:cs typeface="Arial"/>
            </a:rPr>
            <a:t>RED CELLS</a:t>
          </a:r>
          <a:r>
            <a:rPr lang="en-US" cap="none" sz="1200" b="0" i="0" u="none" baseline="0">
              <a:solidFill>
                <a:srgbClr val="000000"/>
              </a:solidFill>
              <a:latin typeface="Arial"/>
              <a:ea typeface="Arial"/>
              <a:cs typeface="Arial"/>
            </a:rPr>
            <a:t> indicate one-off costs/benefits, while
</a:t>
          </a:r>
          <a:r>
            <a:rPr lang="en-US" cap="none" sz="1200" b="1" i="0" u="none" baseline="0">
              <a:solidFill>
                <a:srgbClr val="FFCC00"/>
              </a:solidFill>
              <a:latin typeface="Arial"/>
              <a:ea typeface="Arial"/>
              <a:cs typeface="Arial"/>
            </a:rPr>
            <a:t>ORANGE CELLS </a:t>
          </a:r>
          <a:r>
            <a:rPr lang="en-US" cap="none" sz="1200" b="0" i="0" u="none" baseline="0">
              <a:solidFill>
                <a:srgbClr val="000000"/>
              </a:solidFill>
              <a:latin typeface="Arial"/>
              <a:ea typeface="Arial"/>
              <a:cs typeface="Arial"/>
            </a:rPr>
            <a:t>indicate on-going costs/benefits </a:t>
          </a:r>
        </a:p>
      </xdr:txBody>
    </xdr:sp>
    <xdr:clientData/>
  </xdr:twoCellAnchor>
  <xdr:twoCellAnchor>
    <xdr:from>
      <xdr:col>2</xdr:col>
      <xdr:colOff>1695450</xdr:colOff>
      <xdr:row>0</xdr:row>
      <xdr:rowOff>152400</xdr:rowOff>
    </xdr:from>
    <xdr:to>
      <xdr:col>3</xdr:col>
      <xdr:colOff>1876425</xdr:colOff>
      <xdr:row>4</xdr:row>
      <xdr:rowOff>123825</xdr:rowOff>
    </xdr:to>
    <xdr:sp>
      <xdr:nvSpPr>
        <xdr:cNvPr id="2" name="AutoShape 33"/>
        <xdr:cNvSpPr>
          <a:spLocks/>
        </xdr:cNvSpPr>
      </xdr:nvSpPr>
      <xdr:spPr>
        <a:xfrm>
          <a:off x="3543300" y="152400"/>
          <a:ext cx="2952750" cy="619125"/>
        </a:xfrm>
        <a:prstGeom prst="wedgeRectCallout">
          <a:avLst>
            <a:gd name="adj1" fmla="val 23226"/>
            <a:gd name="adj2" fmla="val 96152"/>
          </a:avLst>
        </a:prstGeom>
        <a:noFill/>
        <a:ln w="25400" cmpd="sng">
          <a:solidFill>
            <a:srgbClr val="FF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Click on this cell to choose the discount rate used in the calculation of net present values</a:t>
          </a:r>
        </a:p>
      </xdr:txBody>
    </xdr:sp>
    <xdr:clientData/>
  </xdr:twoCellAnchor>
  <xdr:twoCellAnchor>
    <xdr:from>
      <xdr:col>2</xdr:col>
      <xdr:colOff>352425</xdr:colOff>
      <xdr:row>18</xdr:row>
      <xdr:rowOff>47625</xdr:rowOff>
    </xdr:from>
    <xdr:to>
      <xdr:col>3</xdr:col>
      <xdr:colOff>514350</xdr:colOff>
      <xdr:row>25</xdr:row>
      <xdr:rowOff>85725</xdr:rowOff>
    </xdr:to>
    <xdr:sp>
      <xdr:nvSpPr>
        <xdr:cNvPr id="3" name="AutoShape 35"/>
        <xdr:cNvSpPr>
          <a:spLocks/>
        </xdr:cNvSpPr>
      </xdr:nvSpPr>
      <xdr:spPr>
        <a:xfrm rot="10800000">
          <a:off x="2200275" y="4067175"/>
          <a:ext cx="2933700" cy="1514475"/>
        </a:xfrm>
        <a:prstGeom prst="wedgeRectCallout">
          <a:avLst>
            <a:gd name="adj1" fmla="val -51949"/>
            <a:gd name="adj2" fmla="val 82074"/>
          </a:avLst>
        </a:prstGeom>
        <a:solidFill>
          <a:srgbClr val="FFFFFF"/>
        </a:solidFill>
        <a:ln w="25400" cmpd="sng">
          <a:solidFill>
            <a:srgbClr val="FF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Change the values of benefits to see the effect on the overall net present values of the different scenarios over different time periods (costs can also be changed). Original values for costs and benefits can be found in the table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3"/>
  </sheetPr>
  <dimension ref="A5:I44"/>
  <sheetViews>
    <sheetView view="pageBreakPreview" zoomScale="60" zoomScaleNormal="76" zoomScalePageLayoutView="0" workbookViewId="0" topLeftCell="A10">
      <selection activeCell="D30" sqref="D30"/>
    </sheetView>
  </sheetViews>
  <sheetFormatPr defaultColWidth="9.140625" defaultRowHeight="12.75"/>
  <cols>
    <col min="1" max="1" width="10.8515625" style="0" customWidth="1"/>
    <col min="2" max="2" width="16.8515625" style="0" customWidth="1"/>
    <col min="3" max="3" width="41.57421875" style="0" customWidth="1"/>
    <col min="4" max="4" width="28.7109375" style="0" customWidth="1"/>
    <col min="5" max="5" width="17.8515625" style="0" customWidth="1"/>
    <col min="6" max="6" width="32.140625" style="0" customWidth="1"/>
    <col min="7" max="9" width="15.8515625" style="0" customWidth="1"/>
  </cols>
  <sheetData>
    <row r="5" spans="6:9" ht="20.25">
      <c r="F5" s="156" t="s">
        <v>97</v>
      </c>
      <c r="G5" s="156"/>
      <c r="H5" s="156"/>
      <c r="I5" s="156"/>
    </row>
    <row r="6" ht="13.5" thickBot="1"/>
    <row r="7" spans="3:9" ht="19.5" thickBot="1" thickTop="1">
      <c r="C7" s="121" t="s">
        <v>38</v>
      </c>
      <c r="D7" s="121" t="s">
        <v>61</v>
      </c>
      <c r="F7" s="132"/>
      <c r="G7" s="133"/>
      <c r="H7" s="133"/>
      <c r="I7" s="134"/>
    </row>
    <row r="8" spans="3:9" ht="19.5" customHeight="1" thickBot="1">
      <c r="C8" s="109"/>
      <c r="D8" s="72"/>
      <c r="F8" s="135" t="s">
        <v>45</v>
      </c>
      <c r="G8" s="131" t="s">
        <v>80</v>
      </c>
      <c r="H8" s="131" t="s">
        <v>81</v>
      </c>
      <c r="I8" s="136" t="s">
        <v>82</v>
      </c>
    </row>
    <row r="9" spans="3:9" ht="35.25" customHeight="1" thickBot="1">
      <c r="C9" s="123" t="s">
        <v>79</v>
      </c>
      <c r="D9" s="122" t="s">
        <v>98</v>
      </c>
      <c r="F9" s="137" t="s">
        <v>83</v>
      </c>
      <c r="G9" s="138"/>
      <c r="H9" s="138"/>
      <c r="I9" s="139"/>
    </row>
    <row r="10" spans="3:9" ht="19.5" customHeight="1">
      <c r="C10" s="31" t="s">
        <v>4</v>
      </c>
      <c r="D10" s="34"/>
      <c r="F10" s="140" t="s">
        <v>84</v>
      </c>
      <c r="G10" s="149">
        <f>BAU!$G$29</f>
        <v>-75045498.60798663</v>
      </c>
      <c r="H10" s="149">
        <f>BAU!$I$29</f>
        <v>-90595445.12650454</v>
      </c>
      <c r="I10" s="151">
        <f>BAU!$K$29</f>
        <v>-105462543.0140208</v>
      </c>
    </row>
    <row r="11" spans="3:9" ht="15.75">
      <c r="C11" s="32" t="s">
        <v>104</v>
      </c>
      <c r="D11" s="37">
        <v>878159</v>
      </c>
      <c r="F11" s="140" t="s">
        <v>85</v>
      </c>
      <c r="G11" s="149">
        <f>HTL!$G$29</f>
        <v>-70404388.74764234</v>
      </c>
      <c r="H11" s="149">
        <f>HTL!$I$29</f>
        <v>-86011287.16044237</v>
      </c>
      <c r="I11" s="151">
        <f>HTL!$K$29</f>
        <v>-100932835.99968137</v>
      </c>
    </row>
    <row r="12" spans="3:9" ht="15.75">
      <c r="C12" s="32" t="s">
        <v>105</v>
      </c>
      <c r="D12" s="37">
        <v>4790</v>
      </c>
      <c r="F12" s="146" t="s">
        <v>86</v>
      </c>
      <c r="G12" s="150">
        <f>G10-G11</f>
        <v>-4641109.860344291</v>
      </c>
      <c r="H12" s="150">
        <f>H10-H11</f>
        <v>-4584157.966062173</v>
      </c>
      <c r="I12" s="152">
        <f>I10-I11</f>
        <v>-4529707.014339432</v>
      </c>
    </row>
    <row r="13" spans="3:9" ht="16.5" thickBot="1">
      <c r="C13" s="33" t="s">
        <v>106</v>
      </c>
      <c r="D13" s="38">
        <v>5458</v>
      </c>
      <c r="F13" s="141"/>
      <c r="G13" s="142"/>
      <c r="H13" s="142"/>
      <c r="I13" s="143"/>
    </row>
    <row r="14" spans="3:9" ht="18.75" thickBot="1">
      <c r="C14" s="147" t="s">
        <v>109</v>
      </c>
      <c r="D14" s="148">
        <v>3560</v>
      </c>
      <c r="F14" s="137" t="s">
        <v>87</v>
      </c>
      <c r="G14" s="138"/>
      <c r="H14" s="138"/>
      <c r="I14" s="139"/>
    </row>
    <row r="15" spans="3:9" ht="18.75" thickBot="1">
      <c r="C15" s="74" t="s">
        <v>107</v>
      </c>
      <c r="D15" s="73">
        <v>668441</v>
      </c>
      <c r="F15" s="140" t="s">
        <v>88</v>
      </c>
      <c r="G15" s="149">
        <f>PT!$G$29</f>
        <v>-88069988.05244192</v>
      </c>
      <c r="H15" s="149">
        <f>PT!$I$29</f>
        <v>-103180107.29814711</v>
      </c>
      <c r="I15" s="151">
        <f>PT!$K$29</f>
        <v>-117626692.15619929</v>
      </c>
    </row>
    <row r="16" spans="3:9" ht="18">
      <c r="C16" s="29" t="s">
        <v>110</v>
      </c>
      <c r="D16" s="35">
        <v>0</v>
      </c>
      <c r="F16" s="140" t="s">
        <v>85</v>
      </c>
      <c r="G16" s="149">
        <f>G11</f>
        <v>-70404388.74764234</v>
      </c>
      <c r="H16" s="149">
        <f>H11</f>
        <v>-86011287.16044237</v>
      </c>
      <c r="I16" s="151">
        <f>I11</f>
        <v>-100932835.99968137</v>
      </c>
    </row>
    <row r="17" spans="3:9" ht="18.75" thickBot="1">
      <c r="C17" s="30" t="s">
        <v>108</v>
      </c>
      <c r="D17" s="36">
        <v>0</v>
      </c>
      <c r="F17" s="146" t="s">
        <v>89</v>
      </c>
      <c r="G17" s="150">
        <f>G15-G16</f>
        <v>-17665599.304799587</v>
      </c>
      <c r="H17" s="150">
        <f>H15-H16</f>
        <v>-17168820.137704745</v>
      </c>
      <c r="I17" s="152">
        <f>I15-I16</f>
        <v>-16693856.156517923</v>
      </c>
    </row>
    <row r="18" spans="6:9" ht="15.75">
      <c r="F18" s="141"/>
      <c r="G18" s="142"/>
      <c r="H18" s="142"/>
      <c r="I18" s="143"/>
    </row>
    <row r="19" spans="6:9" ht="15">
      <c r="F19" s="137" t="s">
        <v>90</v>
      </c>
      <c r="G19" s="138"/>
      <c r="H19" s="138"/>
      <c r="I19" s="139"/>
    </row>
    <row r="20" spans="6:9" ht="15">
      <c r="F20" s="140" t="s">
        <v>91</v>
      </c>
      <c r="G20" s="149">
        <f>'DG'!$G$29</f>
        <v>-123527607.90406445</v>
      </c>
      <c r="H20" s="149">
        <f>'DG'!$I$29</f>
        <v>-138435988.83053783</v>
      </c>
      <c r="I20" s="151">
        <f>'DG'!$K$29</f>
        <v>-152689694.35385334</v>
      </c>
    </row>
    <row r="21" spans="6:9" ht="15">
      <c r="F21" s="140" t="s">
        <v>85</v>
      </c>
      <c r="G21" s="149">
        <f>G11</f>
        <v>-70404388.74764234</v>
      </c>
      <c r="H21" s="149">
        <f>H11</f>
        <v>-86011287.16044237</v>
      </c>
      <c r="I21" s="151">
        <f>I11</f>
        <v>-100932835.99968137</v>
      </c>
    </row>
    <row r="22" spans="6:9" ht="15.75">
      <c r="F22" s="146" t="s">
        <v>92</v>
      </c>
      <c r="G22" s="150">
        <f>G20-G21</f>
        <v>-53123219.15642211</v>
      </c>
      <c r="H22" s="150">
        <f>H20-H21</f>
        <v>-52424701.67009546</v>
      </c>
      <c r="I22" s="152">
        <f>I20-I21</f>
        <v>-51756858.35417198</v>
      </c>
    </row>
    <row r="23" spans="6:9" ht="15.75">
      <c r="F23" s="141"/>
      <c r="G23" s="142"/>
      <c r="H23" s="142"/>
      <c r="I23" s="143"/>
    </row>
    <row r="24" spans="6:9" ht="15">
      <c r="F24" s="137" t="s">
        <v>93</v>
      </c>
      <c r="G24" s="138"/>
      <c r="H24" s="138"/>
      <c r="I24" s="139"/>
    </row>
    <row r="25" spans="6:9" ht="24.75" customHeight="1">
      <c r="F25" s="140" t="s">
        <v>94</v>
      </c>
      <c r="G25" s="149">
        <f>EDG!$G$29</f>
        <v>-178498872.30706444</v>
      </c>
      <c r="H25" s="149">
        <f>EDG!$I$29</f>
        <v>-193407253.2335378</v>
      </c>
      <c r="I25" s="151">
        <f>EDG!$K$29</f>
        <v>-207660958.75685334</v>
      </c>
    </row>
    <row r="26" spans="2:9" ht="15">
      <c r="B26" s="1"/>
      <c r="C26" s="10"/>
      <c r="D26" s="10"/>
      <c r="E26" s="10"/>
      <c r="F26" s="140" t="s">
        <v>85</v>
      </c>
      <c r="G26" s="149">
        <f>G11</f>
        <v>-70404388.74764234</v>
      </c>
      <c r="H26" s="149">
        <f>H11</f>
        <v>-86011287.16044237</v>
      </c>
      <c r="I26" s="151">
        <f>I11</f>
        <v>-100932835.99968137</v>
      </c>
    </row>
    <row r="27" spans="1:9" ht="15.75">
      <c r="A27" s="72"/>
      <c r="B27" s="126"/>
      <c r="C27" s="72"/>
      <c r="D27" s="72"/>
      <c r="E27" s="72"/>
      <c r="F27" s="146" t="s">
        <v>95</v>
      </c>
      <c r="G27" s="150">
        <f>G25-G26</f>
        <v>-108094483.5594221</v>
      </c>
      <c r="H27" s="150">
        <f>H25-H26</f>
        <v>-107395966.07309543</v>
      </c>
      <c r="I27" s="152">
        <f>I25-I26</f>
        <v>-106728122.75717197</v>
      </c>
    </row>
    <row r="28" spans="1:9" ht="12.75">
      <c r="A28" s="72"/>
      <c r="B28" s="111"/>
      <c r="C28" s="127"/>
      <c r="D28" s="111"/>
      <c r="E28" s="127"/>
      <c r="F28" s="144"/>
      <c r="G28" s="28"/>
      <c r="H28" s="28"/>
      <c r="I28" s="145"/>
    </row>
    <row r="29" spans="1:9" ht="12.75">
      <c r="A29" s="72"/>
      <c r="B29" s="110"/>
      <c r="C29" s="128"/>
      <c r="D29" s="110"/>
      <c r="E29" s="128"/>
      <c r="F29" s="144"/>
      <c r="G29" s="28"/>
      <c r="H29" s="28"/>
      <c r="I29" s="145"/>
    </row>
    <row r="30" spans="1:9" ht="69" customHeight="1" thickBot="1">
      <c r="A30" s="72"/>
      <c r="B30" s="72"/>
      <c r="E30" s="129"/>
      <c r="F30" s="153" t="s">
        <v>96</v>
      </c>
      <c r="G30" s="154"/>
      <c r="H30" s="154"/>
      <c r="I30" s="155"/>
    </row>
    <row r="31" spans="1:5" ht="13.5" thickTop="1">
      <c r="A31" s="72"/>
      <c r="B31" s="111"/>
      <c r="E31" s="130"/>
    </row>
    <row r="32" spans="1:5" ht="18.75" thickBot="1">
      <c r="A32" s="72"/>
      <c r="B32" s="111"/>
      <c r="C32" s="118" t="s">
        <v>47</v>
      </c>
      <c r="E32" s="130"/>
    </row>
    <row r="33" spans="1:5" s="1" customFormat="1" ht="13.5" thickBot="1">
      <c r="A33" s="111"/>
      <c r="B33" s="111"/>
      <c r="C33" s="124" t="s">
        <v>0</v>
      </c>
      <c r="D33" s="125" t="s">
        <v>10</v>
      </c>
      <c r="E33" s="130"/>
    </row>
    <row r="34" spans="1:5" ht="12.75">
      <c r="A34" s="72"/>
      <c r="B34" s="72"/>
      <c r="C34" s="39" t="s">
        <v>4</v>
      </c>
      <c r="D34" s="40"/>
      <c r="E34" s="129"/>
    </row>
    <row r="35" spans="1:5" ht="12.75">
      <c r="A35" s="72"/>
      <c r="B35" s="72"/>
      <c r="C35" s="41" t="s">
        <v>9</v>
      </c>
      <c r="D35" s="76">
        <v>878159</v>
      </c>
      <c r="E35" s="129"/>
    </row>
    <row r="36" spans="1:5" s="1" customFormat="1" ht="12.75">
      <c r="A36" s="111"/>
      <c r="B36" s="111"/>
      <c r="C36" s="41" t="s">
        <v>13</v>
      </c>
      <c r="D36" s="76">
        <v>4790</v>
      </c>
      <c r="E36" s="130"/>
    </row>
    <row r="37" spans="1:5" ht="13.5" thickBot="1">
      <c r="A37" s="72"/>
      <c r="B37" s="72"/>
      <c r="C37" s="42" t="s">
        <v>14</v>
      </c>
      <c r="D37" s="77">
        <v>5458</v>
      </c>
      <c r="E37" s="129"/>
    </row>
    <row r="38" spans="1:5" s="1" customFormat="1" ht="13.5" thickBot="1">
      <c r="A38" s="111"/>
      <c r="B38" s="111"/>
      <c r="C38" s="43" t="s">
        <v>5</v>
      </c>
      <c r="D38" s="44">
        <v>3560</v>
      </c>
      <c r="E38" s="130"/>
    </row>
    <row r="39" spans="1:5" s="1" customFormat="1" ht="13.5" thickBot="1">
      <c r="A39" s="111"/>
      <c r="B39" s="111"/>
      <c r="C39" s="45" t="s">
        <v>6</v>
      </c>
      <c r="D39" s="78">
        <v>668441</v>
      </c>
      <c r="E39" s="130"/>
    </row>
    <row r="40" spans="1:5" s="1" customFormat="1" ht="12.75">
      <c r="A40" s="111"/>
      <c r="B40" s="111"/>
      <c r="C40" s="46" t="s">
        <v>7</v>
      </c>
      <c r="D40" s="47">
        <v>621</v>
      </c>
      <c r="E40" s="130"/>
    </row>
    <row r="41" spans="1:5" ht="13.5" thickBot="1">
      <c r="A41" s="72"/>
      <c r="B41" s="72"/>
      <c r="C41" s="48" t="s">
        <v>66</v>
      </c>
      <c r="D41" s="49">
        <v>45</v>
      </c>
      <c r="E41" s="129"/>
    </row>
    <row r="42" spans="1:5" ht="12.75">
      <c r="A42" s="72"/>
      <c r="B42" s="72"/>
      <c r="C42" s="129"/>
      <c r="D42" s="72"/>
      <c r="E42" s="129"/>
    </row>
    <row r="43" spans="1:5" s="1" customFormat="1" ht="12.75">
      <c r="A43" s="111"/>
      <c r="B43" s="111"/>
      <c r="C43" s="130"/>
      <c r="D43" s="111"/>
      <c r="E43" s="130"/>
    </row>
    <row r="44" spans="1:5" ht="12.75">
      <c r="A44" s="72"/>
      <c r="B44" s="72"/>
      <c r="C44" s="72"/>
      <c r="D44" s="72"/>
      <c r="E44" s="72"/>
    </row>
  </sheetData>
  <sheetProtection/>
  <protectedRanges>
    <protectedRange password="CA57" sqref="D9:D11 D14 D15" name="Range1"/>
    <protectedRange password="CA57" sqref="D12:D13" name="Range1_1_1"/>
    <protectedRange password="CA57" sqref="D16:D17" name="Range1_2"/>
  </protectedRanges>
  <mergeCells count="2">
    <mergeCell ref="F30:I30"/>
    <mergeCell ref="F5:I5"/>
  </mergeCells>
  <dataValidations count="1">
    <dataValidation type="list" allowBlank="1" showInputMessage="1" showErrorMessage="1" sqref="D7">
      <formula1>"Declining (3.5%), Constant (3.5%), Constant (5%), Constant (8%)"</formula1>
    </dataValidation>
  </dataValidations>
  <printOptions gridLines="1"/>
  <pageMargins left="0.7874015748031497" right="0.7874015748031497" top="0.984251968503937" bottom="0.984251968503937" header="0.5118110236220472" footer="0.5118110236220472"/>
  <pageSetup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3">
    <tabColor indexed="10"/>
  </sheetPr>
  <dimension ref="A2:J15"/>
  <sheetViews>
    <sheetView view="pageBreakPreview" zoomScale="60" zoomScalePageLayoutView="0" workbookViewId="0" topLeftCell="A1">
      <selection activeCell="B9" sqref="B9"/>
    </sheetView>
  </sheetViews>
  <sheetFormatPr defaultColWidth="9.140625" defaultRowHeight="12.75"/>
  <cols>
    <col min="1" max="1" width="16.140625" style="118" customWidth="1"/>
    <col min="2" max="2" width="12.7109375" style="0" customWidth="1"/>
    <col min="3" max="3" width="14.28125" style="0" customWidth="1"/>
    <col min="4" max="4" width="14.57421875" style="0" customWidth="1"/>
    <col min="5" max="5" width="11.8515625" style="0" customWidth="1"/>
    <col min="6" max="6" width="14.7109375" style="0" customWidth="1"/>
    <col min="7" max="9" width="11.8515625" style="0" customWidth="1"/>
    <col min="17" max="17" width="13.140625" style="0" customWidth="1"/>
  </cols>
  <sheetData>
    <row r="2" spans="1:10" ht="18">
      <c r="A2" s="120" t="s">
        <v>45</v>
      </c>
      <c r="B2" s="115" t="s">
        <v>55</v>
      </c>
      <c r="C2" s="115"/>
      <c r="D2" s="12" t="s">
        <v>56</v>
      </c>
      <c r="E2" s="12"/>
      <c r="F2" s="12"/>
      <c r="G2" s="12"/>
      <c r="H2" s="12"/>
      <c r="I2" s="12"/>
      <c r="J2" s="12"/>
    </row>
    <row r="3" spans="2:10" ht="37.5" customHeight="1">
      <c r="B3" s="116" t="s">
        <v>71</v>
      </c>
      <c r="C3" s="116" t="s">
        <v>72</v>
      </c>
      <c r="D3" s="117" t="s">
        <v>73</v>
      </c>
      <c r="E3" s="117" t="s">
        <v>74</v>
      </c>
      <c r="F3" s="117" t="s">
        <v>75</v>
      </c>
      <c r="G3" s="117" t="s">
        <v>76</v>
      </c>
      <c r="H3" s="117" t="s">
        <v>77</v>
      </c>
      <c r="I3" s="117" t="s">
        <v>78</v>
      </c>
      <c r="J3" s="117" t="s">
        <v>57</v>
      </c>
    </row>
    <row r="4" spans="1:10" ht="18">
      <c r="A4" s="118" t="s">
        <v>40</v>
      </c>
      <c r="B4">
        <v>405.3</v>
      </c>
      <c r="C4">
        <v>0</v>
      </c>
      <c r="D4">
        <f>B4-C4</f>
        <v>405.3</v>
      </c>
      <c r="E4">
        <v>0</v>
      </c>
      <c r="F4">
        <v>64.6</v>
      </c>
      <c r="G4">
        <v>0</v>
      </c>
      <c r="H4">
        <v>0</v>
      </c>
      <c r="I4">
        <v>0</v>
      </c>
      <c r="J4">
        <v>0</v>
      </c>
    </row>
    <row r="5" spans="1:10" ht="18">
      <c r="A5" s="118" t="s">
        <v>39</v>
      </c>
      <c r="B5">
        <v>405.3</v>
      </c>
      <c r="C5">
        <v>8.496</v>
      </c>
      <c r="D5">
        <f>B5-C5</f>
        <v>396.80400000000003</v>
      </c>
      <c r="E5">
        <v>7.017</v>
      </c>
      <c r="F5">
        <v>61.9</v>
      </c>
      <c r="G5">
        <v>80</v>
      </c>
      <c r="H5">
        <v>80</v>
      </c>
      <c r="I5">
        <v>0</v>
      </c>
      <c r="J5">
        <v>38.4</v>
      </c>
    </row>
    <row r="6" spans="1:10" s="7" customFormat="1" ht="18">
      <c r="A6" s="119" t="s">
        <v>1</v>
      </c>
      <c r="B6" s="7">
        <v>405.3</v>
      </c>
      <c r="C6" s="7">
        <v>43.701</v>
      </c>
      <c r="D6" s="7">
        <f>B6-C6</f>
        <v>361.599</v>
      </c>
      <c r="E6" s="7">
        <v>30.8</v>
      </c>
      <c r="F6" s="7">
        <v>42.2</v>
      </c>
      <c r="G6" s="7">
        <v>1320.9</v>
      </c>
      <c r="H6" s="7">
        <v>1111.2</v>
      </c>
      <c r="I6" s="7">
        <v>208</v>
      </c>
      <c r="J6" s="7">
        <v>634.1</v>
      </c>
    </row>
    <row r="7" spans="1:10" s="7" customFormat="1" ht="18">
      <c r="A7" s="119" t="s">
        <v>2</v>
      </c>
      <c r="B7" s="7">
        <v>405.3</v>
      </c>
      <c r="C7" s="7">
        <v>87.123</v>
      </c>
      <c r="D7" s="7">
        <f>B7-C7</f>
        <v>318.177</v>
      </c>
      <c r="E7" s="75">
        <v>68.983</v>
      </c>
      <c r="F7" s="7">
        <v>38.2</v>
      </c>
      <c r="G7" s="7">
        <v>2332.4</v>
      </c>
      <c r="H7" s="7">
        <v>1952.13</v>
      </c>
      <c r="I7" s="7">
        <v>377.38</v>
      </c>
      <c r="J7" s="7">
        <v>1119.4</v>
      </c>
    </row>
    <row r="8" spans="1:10" ht="18">
      <c r="A8" s="118" t="s">
        <v>3</v>
      </c>
      <c r="B8">
        <v>405.3</v>
      </c>
      <c r="C8" s="114">
        <f>E8+(B7-D7-E7)</f>
        <v>120.83999999999999</v>
      </c>
      <c r="D8">
        <f>B8-C8</f>
        <v>284.46000000000004</v>
      </c>
      <c r="E8">
        <v>102.7</v>
      </c>
      <c r="F8">
        <v>34</v>
      </c>
      <c r="G8">
        <v>7493.6</v>
      </c>
      <c r="H8" s="7">
        <v>1952.13</v>
      </c>
      <c r="I8" s="7">
        <v>5538.58</v>
      </c>
      <c r="J8" s="7">
        <v>3597.1</v>
      </c>
    </row>
    <row r="13" ht="18">
      <c r="F13" s="93"/>
    </row>
    <row r="14" ht="18">
      <c r="F14" s="93"/>
    </row>
    <row r="15" ht="18">
      <c r="F15" s="94"/>
    </row>
  </sheetData>
  <sheetProtection/>
  <printOptions/>
  <pageMargins left="0.7874015748031497" right="0.7874015748031497" top="0.984251968503937" bottom="0.984251968503937"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codeName="Sheet2">
    <tabColor indexed="49"/>
  </sheetPr>
  <dimension ref="B2:H43"/>
  <sheetViews>
    <sheetView view="pageBreakPreview" zoomScale="60" zoomScalePageLayoutView="0" workbookViewId="0" topLeftCell="A1">
      <selection activeCell="C11" sqref="C11"/>
    </sheetView>
  </sheetViews>
  <sheetFormatPr defaultColWidth="9.140625" defaultRowHeight="12.75"/>
  <cols>
    <col min="2" max="2" width="19.140625" style="0" customWidth="1"/>
    <col min="3" max="3" width="17.8515625" style="0" customWidth="1"/>
    <col min="4" max="4" width="18.7109375" style="0" customWidth="1"/>
    <col min="5" max="5" width="18.421875" style="0" customWidth="1"/>
    <col min="6" max="6" width="9.7109375" style="0" bestFit="1" customWidth="1"/>
    <col min="7" max="7" width="11.7109375" style="0" bestFit="1" customWidth="1"/>
    <col min="8" max="8" width="14.421875" style="0" customWidth="1"/>
    <col min="9" max="9" width="12.140625" style="0" bestFit="1" customWidth="1"/>
  </cols>
  <sheetData>
    <row r="1" ht="13.5" thickBot="1"/>
    <row r="2" spans="2:5" ht="12.75">
      <c r="B2" s="59" t="s">
        <v>40</v>
      </c>
      <c r="C2" s="79" t="s">
        <v>23</v>
      </c>
      <c r="D2" s="79" t="s">
        <v>25</v>
      </c>
      <c r="E2" s="80" t="s">
        <v>50</v>
      </c>
    </row>
    <row r="3" spans="2:5" ht="12.75">
      <c r="B3" s="60" t="s">
        <v>41</v>
      </c>
      <c r="C3" s="81">
        <f>HTL!$G$19</f>
        <v>0</v>
      </c>
      <c r="D3" s="81">
        <f>HTL!$I$19</f>
        <v>0</v>
      </c>
      <c r="E3" s="82">
        <f>HTL!$K$19</f>
        <v>0</v>
      </c>
    </row>
    <row r="4" spans="2:5" ht="12.75">
      <c r="B4" s="60" t="s">
        <v>5</v>
      </c>
      <c r="C4" s="81">
        <f>HTL!$G$23</f>
        <v>27223100.14764235</v>
      </c>
      <c r="D4" s="81">
        <f>HTL!$I$23</f>
        <v>42829998.56044237</v>
      </c>
      <c r="E4" s="82">
        <f>HTL!$K$23</f>
        <v>57751547.399681374</v>
      </c>
    </row>
    <row r="5" spans="2:5" ht="12.75">
      <c r="B5" s="60" t="s">
        <v>6</v>
      </c>
      <c r="C5" s="81">
        <f>HTL!$G$26</f>
        <v>43181288.599999994</v>
      </c>
      <c r="D5" s="81">
        <f>HTL!$I$26</f>
        <v>43181288.599999994</v>
      </c>
      <c r="E5" s="82">
        <f>HTL!I26</f>
        <v>43181288.599999994</v>
      </c>
    </row>
    <row r="6" spans="2:5" ht="12.75">
      <c r="B6" s="60" t="s">
        <v>7</v>
      </c>
      <c r="C6" s="81">
        <f>HTL!$G$27</f>
        <v>0</v>
      </c>
      <c r="D6" s="81">
        <f>HTL!$I$27</f>
        <v>0</v>
      </c>
      <c r="E6" s="82">
        <f>HTL!I27</f>
        <v>0</v>
      </c>
    </row>
    <row r="7" spans="2:5" ht="12.75">
      <c r="B7" s="60" t="s">
        <v>42</v>
      </c>
      <c r="C7" s="81">
        <f>HTL!$G$28</f>
        <v>0</v>
      </c>
      <c r="D7" s="81">
        <f>HTL!$I$28</f>
        <v>0</v>
      </c>
      <c r="E7" s="82">
        <f>HTL!I28</f>
        <v>0</v>
      </c>
    </row>
    <row r="8" spans="2:5" ht="13.5" thickBot="1">
      <c r="B8" s="61" t="s">
        <v>43</v>
      </c>
      <c r="C8" s="83">
        <f>-C3-C4-C5+C6+C7</f>
        <v>-70404388.74764234</v>
      </c>
      <c r="D8" s="83">
        <f>-D3-D4-D5+D6+D7</f>
        <v>-86011287.16044237</v>
      </c>
      <c r="E8" s="84">
        <f>-E3-E4-E5+E6+E7</f>
        <v>-100932835.99968137</v>
      </c>
    </row>
    <row r="9" spans="3:5" ht="13.5" thickBot="1">
      <c r="C9" s="85"/>
      <c r="D9" s="85"/>
      <c r="E9" s="85"/>
    </row>
    <row r="10" spans="2:5" ht="12.75">
      <c r="B10" s="59" t="s">
        <v>39</v>
      </c>
      <c r="C10" s="79" t="s">
        <v>23</v>
      </c>
      <c r="D10" s="79" t="s">
        <v>25</v>
      </c>
      <c r="E10" s="80" t="s">
        <v>50</v>
      </c>
    </row>
    <row r="11" spans="2:5" ht="12.75">
      <c r="B11" s="60" t="s">
        <v>41</v>
      </c>
      <c r="C11" s="81">
        <f>BAU!$G$19</f>
        <v>6545241.703000001</v>
      </c>
      <c r="D11" s="81">
        <f>BAU!$I$19</f>
        <v>6545241.703000001</v>
      </c>
      <c r="E11" s="82">
        <f>BAU!$K$19</f>
        <v>6545241.703000001</v>
      </c>
    </row>
    <row r="12" spans="2:5" ht="12.75">
      <c r="B12" s="60" t="s">
        <v>5</v>
      </c>
      <c r="C12" s="81">
        <f>BAU!$G$23</f>
        <v>27123759.004986636</v>
      </c>
      <c r="D12" s="81">
        <f>BAU!$I$23</f>
        <v>42673705.52350454</v>
      </c>
      <c r="E12" s="82">
        <f>BAU!$K$23</f>
        <v>57540803.41102081</v>
      </c>
    </row>
    <row r="13" spans="2:5" ht="12.75">
      <c r="B13" s="60" t="s">
        <v>6</v>
      </c>
      <c r="C13" s="81">
        <f>BAU!G26</f>
        <v>41376497.9</v>
      </c>
      <c r="D13" s="81">
        <f>BAU!I26</f>
        <v>41376497.9</v>
      </c>
      <c r="E13" s="82">
        <f>BAU!K26</f>
        <v>41376497.9</v>
      </c>
    </row>
    <row r="14" spans="2:5" ht="12.75">
      <c r="B14" s="60" t="s">
        <v>7</v>
      </c>
      <c r="C14" s="81">
        <f>BAU!G27</f>
        <v>0</v>
      </c>
      <c r="D14" s="81">
        <f>BAU!I27</f>
        <v>0</v>
      </c>
      <c r="E14" s="82">
        <f>BAU!K27</f>
        <v>0</v>
      </c>
    </row>
    <row r="15" spans="2:5" ht="12.75">
      <c r="B15" s="60" t="s">
        <v>42</v>
      </c>
      <c r="C15" s="81">
        <f>BAU!G28</f>
        <v>0</v>
      </c>
      <c r="D15" s="81">
        <f>BAU!I28</f>
        <v>0</v>
      </c>
      <c r="E15" s="82">
        <f>BAU!K28</f>
        <v>0</v>
      </c>
    </row>
    <row r="16" spans="2:8" ht="13.5" thickBot="1">
      <c r="B16" s="61" t="s">
        <v>43</v>
      </c>
      <c r="C16" s="83">
        <f>-C11-C12-C13+C14+C15</f>
        <v>-75045498.60798663</v>
      </c>
      <c r="D16" s="83">
        <f>-D11-D12-D13+D14+D15</f>
        <v>-90595445.12650454</v>
      </c>
      <c r="E16" s="84">
        <f>-E11-E12-E13+E14+E15</f>
        <v>-105462543.0140208</v>
      </c>
      <c r="F16" s="85"/>
      <c r="G16" s="85"/>
      <c r="H16" s="85"/>
    </row>
    <row r="17" spans="3:5" ht="13.5" thickBot="1">
      <c r="C17" s="85"/>
      <c r="D17" s="85"/>
      <c r="E17" s="85"/>
    </row>
    <row r="18" spans="2:5" ht="12.75">
      <c r="B18" s="59" t="s">
        <v>1</v>
      </c>
      <c r="C18" s="79" t="s">
        <v>23</v>
      </c>
      <c r="D18" s="79" t="s">
        <v>25</v>
      </c>
      <c r="E18" s="80" t="s">
        <v>50</v>
      </c>
    </row>
    <row r="19" spans="2:7" ht="12.75">
      <c r="B19" s="60" t="s">
        <v>41</v>
      </c>
      <c r="C19" s="81">
        <f>PT!$G$19</f>
        <v>33505209.2</v>
      </c>
      <c r="D19" s="81">
        <f>PT!$I$19</f>
        <v>33505209.2</v>
      </c>
      <c r="E19" s="82">
        <f>PT!$K$19</f>
        <v>33505209.2</v>
      </c>
      <c r="G19" s="8"/>
    </row>
    <row r="20" spans="2:5" ht="12.75">
      <c r="B20" s="60" t="s">
        <v>5</v>
      </c>
      <c r="C20" s="81">
        <f>PT!$G$23</f>
        <v>26356568.652441926</v>
      </c>
      <c r="D20" s="81">
        <f>PT!$I$23</f>
        <v>41466687.89814711</v>
      </c>
      <c r="E20" s="82">
        <f>PT!$K$23</f>
        <v>55913272.75619929</v>
      </c>
    </row>
    <row r="21" spans="2:5" ht="12.75">
      <c r="B21" s="60" t="s">
        <v>6</v>
      </c>
      <c r="C21" s="81">
        <f>PT!G26</f>
        <v>28208210.200000003</v>
      </c>
      <c r="D21" s="81">
        <f>PT!I26</f>
        <v>28208210.200000003</v>
      </c>
      <c r="E21" s="82">
        <f>PT!K26</f>
        <v>28208210.200000003</v>
      </c>
    </row>
    <row r="22" spans="2:5" ht="12.75">
      <c r="B22" s="60" t="s">
        <v>7</v>
      </c>
      <c r="C22" s="81">
        <f>PT!G27</f>
        <v>0</v>
      </c>
      <c r="D22" s="81">
        <f>PT!I27</f>
        <v>0</v>
      </c>
      <c r="E22" s="82">
        <f>PT!K27</f>
        <v>0</v>
      </c>
    </row>
    <row r="23" spans="2:5" ht="12.75">
      <c r="B23" s="60" t="s">
        <v>42</v>
      </c>
      <c r="C23" s="81">
        <f>PT!G28</f>
        <v>0</v>
      </c>
      <c r="D23" s="81">
        <f>PT!I28</f>
        <v>0</v>
      </c>
      <c r="E23" s="82">
        <f>PT!K28</f>
        <v>0</v>
      </c>
    </row>
    <row r="24" spans="2:8" ht="13.5" thickBot="1">
      <c r="B24" s="61" t="s">
        <v>43</v>
      </c>
      <c r="C24" s="83">
        <f>-C19-C20-C21+C22+C23</f>
        <v>-88069988.05244192</v>
      </c>
      <c r="D24" s="83">
        <f>-D19-D20-D21+D22+D23</f>
        <v>-103180107.29814711</v>
      </c>
      <c r="E24" s="84">
        <f>-E19-E20-E21+E22+E23</f>
        <v>-117626692.15619929</v>
      </c>
      <c r="F24" s="85"/>
      <c r="G24" s="85"/>
      <c r="H24" s="85"/>
    </row>
    <row r="25" spans="3:5" ht="12.75">
      <c r="C25" s="86"/>
      <c r="D25" s="85"/>
      <c r="E25" s="85"/>
    </row>
    <row r="26" spans="3:5" ht="13.5" thickBot="1">
      <c r="C26" s="86"/>
      <c r="D26" s="85"/>
      <c r="E26" s="85"/>
    </row>
    <row r="27" spans="2:5" ht="12.75">
      <c r="B27" s="69" t="s">
        <v>2</v>
      </c>
      <c r="C27" s="87" t="s">
        <v>23</v>
      </c>
      <c r="D27" s="87" t="s">
        <v>25</v>
      </c>
      <c r="E27" s="88" t="s">
        <v>50</v>
      </c>
    </row>
    <row r="28" spans="2:5" ht="12.75">
      <c r="B28" s="70" t="s">
        <v>41</v>
      </c>
      <c r="C28" s="89">
        <f>'DG'!$G$19</f>
        <v>71988485.03700002</v>
      </c>
      <c r="D28" s="89">
        <f>'DG'!$I$19</f>
        <v>71988485.03700002</v>
      </c>
      <c r="E28" s="90">
        <f>'DG'!$K$19</f>
        <v>71988485.03700002</v>
      </c>
    </row>
    <row r="29" spans="2:5" ht="12.75">
      <c r="B29" s="70" t="s">
        <v>5</v>
      </c>
      <c r="C29" s="89">
        <f>'DG'!$G$23</f>
        <v>26004676.667064432</v>
      </c>
      <c r="D29" s="89">
        <f>'DG'!$I$23</f>
        <v>40913057.59353781</v>
      </c>
      <c r="E29" s="90">
        <f>'DG'!$K$23</f>
        <v>55166763.116853334</v>
      </c>
    </row>
    <row r="30" spans="2:5" ht="12.75">
      <c r="B30" s="70" t="s">
        <v>6</v>
      </c>
      <c r="C30" s="89">
        <f>'DG'!G26</f>
        <v>25534446.200000003</v>
      </c>
      <c r="D30" s="89">
        <f>'DG'!I26</f>
        <v>25534446.200000003</v>
      </c>
      <c r="E30" s="90">
        <f>'DG'!K26</f>
        <v>25534446.200000003</v>
      </c>
    </row>
    <row r="31" spans="2:5" ht="12.75">
      <c r="B31" s="70" t="s">
        <v>7</v>
      </c>
      <c r="C31" s="89">
        <f>'DG'!G27</f>
        <v>0</v>
      </c>
      <c r="D31" s="89">
        <f>'DG'!I27</f>
        <v>0</v>
      </c>
      <c r="E31" s="90">
        <f>'DG'!K27</f>
        <v>0</v>
      </c>
    </row>
    <row r="32" spans="2:5" ht="12.75">
      <c r="B32" s="70" t="s">
        <v>42</v>
      </c>
      <c r="C32" s="89">
        <f>'DG'!G28</f>
        <v>0</v>
      </c>
      <c r="D32" s="89">
        <f>'DG'!I28</f>
        <v>0</v>
      </c>
      <c r="E32" s="90">
        <f>'DG'!K28</f>
        <v>0</v>
      </c>
    </row>
    <row r="33" spans="2:8" ht="13.5" thickBot="1">
      <c r="B33" s="71" t="s">
        <v>43</v>
      </c>
      <c r="C33" s="91">
        <f>-C28-C29-C30+C31+C32</f>
        <v>-123527607.90406445</v>
      </c>
      <c r="D33" s="91">
        <f>-D28-D29-D30+D31+D32</f>
        <v>-138435988.83053783</v>
      </c>
      <c r="E33" s="92">
        <f>-E28-E29-E30+E31+E32</f>
        <v>-152689694.35385334</v>
      </c>
      <c r="F33" s="85"/>
      <c r="G33" s="85"/>
      <c r="H33" s="85"/>
    </row>
    <row r="34" spans="3:5" ht="13.5" thickBot="1">
      <c r="C34" s="86"/>
      <c r="D34" s="85"/>
      <c r="E34" s="85"/>
    </row>
    <row r="35" spans="2:5" ht="12.75">
      <c r="B35" s="69" t="s">
        <v>3</v>
      </c>
      <c r="C35" s="87" t="s">
        <v>23</v>
      </c>
      <c r="D35" s="87" t="s">
        <v>25</v>
      </c>
      <c r="E35" s="88" t="s">
        <v>50</v>
      </c>
    </row>
    <row r="36" spans="2:7" ht="12.75">
      <c r="B36" s="70" t="s">
        <v>41</v>
      </c>
      <c r="C36" s="89">
        <f>EDG!$G$19</f>
        <v>129767201.64</v>
      </c>
      <c r="D36" s="89">
        <f>EDG!$I$19</f>
        <v>129767201.64</v>
      </c>
      <c r="E36" s="90">
        <f>EDG!$K$19</f>
        <v>129767201.64</v>
      </c>
      <c r="G36" s="85"/>
    </row>
    <row r="37" spans="2:7" ht="12.75">
      <c r="B37" s="70" t="s">
        <v>5</v>
      </c>
      <c r="C37" s="89">
        <f>EDG!$G$23</f>
        <v>26004676.667064432</v>
      </c>
      <c r="D37" s="89">
        <f>EDG!$I$23</f>
        <v>40913057.59353781</v>
      </c>
      <c r="E37" s="90">
        <f>EDG!$K$23</f>
        <v>55166763.116853334</v>
      </c>
      <c r="G37" s="85"/>
    </row>
    <row r="38" spans="2:7" ht="12.75">
      <c r="B38" s="70" t="s">
        <v>6</v>
      </c>
      <c r="C38" s="89">
        <f>EDG!G26</f>
        <v>22726994</v>
      </c>
      <c r="D38" s="89">
        <f>EDG!I26</f>
        <v>22726994</v>
      </c>
      <c r="E38" s="90">
        <f>EDG!K26</f>
        <v>22726994</v>
      </c>
      <c r="G38" s="85"/>
    </row>
    <row r="39" spans="2:5" ht="12.75">
      <c r="B39" s="70" t="s">
        <v>7</v>
      </c>
      <c r="C39" s="89">
        <f>EDG!G27</f>
        <v>0</v>
      </c>
      <c r="D39" s="89">
        <f>EDG!I27</f>
        <v>0</v>
      </c>
      <c r="E39" s="90">
        <f>EDG!K27</f>
        <v>0</v>
      </c>
    </row>
    <row r="40" spans="2:5" ht="12.75">
      <c r="B40" s="70" t="s">
        <v>42</v>
      </c>
      <c r="C40" s="89">
        <f>EDG!G28</f>
        <v>0</v>
      </c>
      <c r="D40" s="89">
        <f>EDG!I28</f>
        <v>0</v>
      </c>
      <c r="E40" s="90">
        <f>EDG!K28</f>
        <v>0</v>
      </c>
    </row>
    <row r="41" spans="2:8" ht="13.5" thickBot="1">
      <c r="B41" s="71" t="s">
        <v>43</v>
      </c>
      <c r="C41" s="91">
        <f>-C36-C37-C38+C39+C40</f>
        <v>-178498872.30706444</v>
      </c>
      <c r="D41" s="91">
        <f>-D36-D37-D38+D39+D40</f>
        <v>-193407253.2335378</v>
      </c>
      <c r="E41" s="92">
        <f>-E36-E37-E38+E39+E40</f>
        <v>-207660958.75685334</v>
      </c>
      <c r="F41" s="95"/>
      <c r="G41" s="95"/>
      <c r="H41" s="95"/>
    </row>
    <row r="42" spans="3:5" ht="12.75">
      <c r="C42" s="85"/>
      <c r="D42" s="85"/>
      <c r="E42" s="85"/>
    </row>
    <row r="43" spans="3:5" ht="12.75">
      <c r="C43" s="85"/>
      <c r="D43" s="85"/>
      <c r="E43" s="85"/>
    </row>
  </sheetData>
  <sheetProtection/>
  <printOptions gridLines="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7">
    <tabColor indexed="14"/>
  </sheetPr>
  <dimension ref="A1:AS365"/>
  <sheetViews>
    <sheetView tabSelected="1" view="pageBreakPreview" zoomScale="60" zoomScaleNormal="75" zoomScalePageLayoutView="0" workbookViewId="0" topLeftCell="A1">
      <selection activeCell="G29" sqref="G29"/>
    </sheetView>
  </sheetViews>
  <sheetFormatPr defaultColWidth="9.140625" defaultRowHeight="12.75"/>
  <cols>
    <col min="1" max="1" width="30.57421875" style="0" customWidth="1"/>
    <col min="2" max="2" width="11.140625" style="0" customWidth="1"/>
    <col min="5" max="5" width="16.421875" style="0" customWidth="1"/>
    <col min="6" max="6" width="16.8515625" style="0" customWidth="1"/>
    <col min="7" max="7" width="15.421875" style="0" customWidth="1"/>
    <col min="8" max="10" width="18.7109375" style="0" customWidth="1"/>
    <col min="11" max="11" width="16.8515625" style="0" customWidth="1"/>
    <col min="12" max="13" width="7.28125" style="0" customWidth="1"/>
    <col min="14" max="14" width="9.140625" style="104" customWidth="1"/>
    <col min="15" max="16" width="17.57421875" style="0" customWidth="1"/>
    <col min="17" max="17" width="3.57421875" style="0" customWidth="1"/>
    <col min="18" max="19" width="17.57421875" style="0" customWidth="1"/>
    <col min="20" max="20" width="3.7109375" style="0" customWidth="1"/>
    <col min="21" max="22" width="17.57421875" style="0" customWidth="1"/>
  </cols>
  <sheetData>
    <row r="1" ht="18">
      <c r="A1" s="118" t="s">
        <v>99</v>
      </c>
    </row>
    <row r="3" spans="1:15" ht="12.75">
      <c r="A3" s="1" t="s">
        <v>27</v>
      </c>
      <c r="O3" s="1" t="s">
        <v>35</v>
      </c>
    </row>
    <row r="4" spans="1:5" ht="13.5" thickBot="1">
      <c r="A4" t="s">
        <v>58</v>
      </c>
      <c r="B4">
        <f>'Scenario Details'!$D$4</f>
        <v>405.3</v>
      </c>
      <c r="C4" t="s">
        <v>60</v>
      </c>
      <c r="E4">
        <f>B4+B5</f>
        <v>405.3</v>
      </c>
    </row>
    <row r="5" spans="1:22" ht="12.75">
      <c r="A5" t="s">
        <v>59</v>
      </c>
      <c r="B5">
        <f>'Scenario Details'!$E$4</f>
        <v>0</v>
      </c>
      <c r="O5" s="157" t="s">
        <v>5</v>
      </c>
      <c r="P5" s="158"/>
      <c r="R5" s="157" t="s">
        <v>36</v>
      </c>
      <c r="S5" s="158"/>
      <c r="T5" s="51"/>
      <c r="U5" s="157" t="s">
        <v>37</v>
      </c>
      <c r="V5" s="158"/>
    </row>
    <row r="6" spans="1:22" ht="12.75">
      <c r="A6" t="s">
        <v>28</v>
      </c>
      <c r="B6">
        <f>'Scenario Details'!$G$4</f>
        <v>0</v>
      </c>
      <c r="N6" s="99" t="s">
        <v>24</v>
      </c>
      <c r="O6" s="106" t="s">
        <v>67</v>
      </c>
      <c r="P6" s="107" t="s">
        <v>68</v>
      </c>
      <c r="Q6" s="99"/>
      <c r="R6" s="106" t="s">
        <v>69</v>
      </c>
      <c r="S6" s="107" t="s">
        <v>70</v>
      </c>
      <c r="T6" s="108"/>
      <c r="U6" s="106" t="s">
        <v>69</v>
      </c>
      <c r="V6" s="107" t="s">
        <v>70</v>
      </c>
    </row>
    <row r="7" spans="1:22" ht="12.75">
      <c r="A7" t="s">
        <v>31</v>
      </c>
      <c r="B7">
        <f>'Scenario Details'!$H$4</f>
        <v>0</v>
      </c>
      <c r="N7" s="104">
        <v>1</v>
      </c>
      <c r="O7" s="58">
        <f>$E$21</f>
        <v>1442868</v>
      </c>
      <c r="P7" s="51">
        <f>(IF('Net present values'!$D$7="Declining (3.5%)",'Discount Factors'!$D4,IF('Net present values'!$D$7="Constant (3.5%)",'Discount Factors'!$E4,IF('Net present values'!$D$7="Constant (5%)",'Discount Factors'!$F4,IF('Net present values'!$D$7="Constant (8%)",'Discount Factors'!$G4,)))))*O7</f>
        <v>1394075.3623188406</v>
      </c>
      <c r="R7" s="50">
        <f aca="true" t="shared" si="0" ref="R7:R38">$E$27</f>
        <v>0</v>
      </c>
      <c r="S7" s="51">
        <f>(IF('Net present values'!$D$7="Declining (3.5%)",'Discount Factors'!$D4,IF('Net present values'!$D$7="Constant (3.5%)",'Discount Factors'!$E4,IF('Net present values'!$D$7="Constant (5%)",'Discount Factors'!$F4,IF('Net present values'!$D$7="Constant (8%)",'Discount Factors'!$G4,)))))*R7</f>
        <v>0</v>
      </c>
      <c r="T7" s="28"/>
      <c r="U7" s="58">
        <f aca="true" t="shared" si="1" ref="U7:U38">$E$28</f>
        <v>0</v>
      </c>
      <c r="V7" s="51">
        <f>(IF('Net present values'!$D$7="Declining (3.5%)",'Discount Factors'!$D4,IF('Net present values'!$D$7="Constant (3.5%)",'Discount Factors'!$E4,IF('Net present values'!$D$7="Constant (5%)",'Discount Factors'!$F4,IF('Net present values'!$D$7="Constant (8%)",'Discount Factors'!$G4,)))))*U7</f>
        <v>0</v>
      </c>
    </row>
    <row r="8" spans="1:22" ht="12.75">
      <c r="A8" t="s">
        <v>32</v>
      </c>
      <c r="B8">
        <f>'Scenario Details'!$I$4</f>
        <v>0</v>
      </c>
      <c r="N8" s="104">
        <v>2</v>
      </c>
      <c r="O8" s="50">
        <f aca="true" t="shared" si="2" ref="O8:O25">$E$21</f>
        <v>1442868</v>
      </c>
      <c r="P8" s="51">
        <f>(IF('Net present values'!$D$7="Declining (3.5%)",'Discount Factors'!$D5,IF('Net present values'!$D$7="Constant (3.5%)",'Discount Factors'!$E5,IF('Net present values'!$D$7="Constant (5%)",'Discount Factors'!$F5,IF('Net present values'!$D$7="Constant (8%)",'Discount Factors'!$G5,)))))*O8</f>
        <v>1346932.7172162712</v>
      </c>
      <c r="R8" s="50">
        <f t="shared" si="0"/>
        <v>0</v>
      </c>
      <c r="S8" s="51">
        <f>(IF('Net present values'!$D$7="Declining (3.5%)",'Discount Factors'!$D5,IF('Net present values'!$D$7="Constant (3.5%)",'Discount Factors'!$E5,IF('Net present values'!$D$7="Constant (5%)",'Discount Factors'!$F5,IF('Net present values'!$D$7="Constant (8%)",'Discount Factors'!$G5,)))))*R8</f>
        <v>0</v>
      </c>
      <c r="T8" s="28"/>
      <c r="U8" s="58">
        <f t="shared" si="1"/>
        <v>0</v>
      </c>
      <c r="V8" s="51">
        <f>(IF('Net present values'!$D$7="Declining (3.5%)",'Discount Factors'!$D5,IF('Net present values'!$D$7="Constant (3.5%)",'Discount Factors'!$E5,IF('Net present values'!$D$7="Constant (5%)",'Discount Factors'!$F5,IF('Net present values'!$D$7="Constant (8%)",'Discount Factors'!$G5,)))))*U8</f>
        <v>0</v>
      </c>
    </row>
    <row r="9" spans="1:22" ht="12.75">
      <c r="A9" t="s">
        <v>29</v>
      </c>
      <c r="B9">
        <f>'Scenario Details'!$J$4</f>
        <v>0</v>
      </c>
      <c r="N9" s="104">
        <v>3</v>
      </c>
      <c r="O9" s="50">
        <f t="shared" si="2"/>
        <v>1442868</v>
      </c>
      <c r="P9" s="51">
        <f>(IF('Net present values'!$D$7="Declining (3.5%)",'Discount Factors'!$D6,IF('Net present values'!$D$7="Constant (3.5%)",'Discount Factors'!$E6,IF('Net present values'!$D$7="Constant (5%)",'Discount Factors'!$F6,IF('Net present values'!$D$7="Constant (8%)",'Discount Factors'!$G6,)))))*O9</f>
        <v>1301384.267841808</v>
      </c>
      <c r="R9" s="50">
        <f t="shared" si="0"/>
        <v>0</v>
      </c>
      <c r="S9" s="51">
        <f>(IF('Net present values'!$D$7="Declining (3.5%)",'Discount Factors'!$D6,IF('Net present values'!$D$7="Constant (3.5%)",'Discount Factors'!$E6,IF('Net present values'!$D$7="Constant (5%)",'Discount Factors'!$F6,IF('Net present values'!$D$7="Constant (8%)",'Discount Factors'!$G6,)))))*R9</f>
        <v>0</v>
      </c>
      <c r="T9" s="28"/>
      <c r="U9" s="58">
        <f t="shared" si="1"/>
        <v>0</v>
      </c>
      <c r="V9" s="51">
        <f>(IF('Net present values'!$D$7="Declining (3.5%)",'Discount Factors'!$D6,IF('Net present values'!$D$7="Constant (3.5%)",'Discount Factors'!$E6,IF('Net present values'!$D$7="Constant (5%)",'Discount Factors'!$F6,IF('Net present values'!$D$7="Constant (8%)",'Discount Factors'!$G6,)))))*U9</f>
        <v>0</v>
      </c>
    </row>
    <row r="10" spans="1:22" ht="12.75">
      <c r="A10" t="s">
        <v>30</v>
      </c>
      <c r="B10">
        <f>'Scenario Details'!$F$4</f>
        <v>64.6</v>
      </c>
      <c r="N10" s="104">
        <v>4</v>
      </c>
      <c r="O10" s="50">
        <f t="shared" si="2"/>
        <v>1442868</v>
      </c>
      <c r="P10" s="51">
        <f>(IF('Net present values'!$D$7="Declining (3.5%)",'Discount Factors'!$D7,IF('Net present values'!$D$7="Constant (3.5%)",'Discount Factors'!$E7,IF('Net present values'!$D$7="Constant (5%)",'Discount Factors'!$F7,IF('Net present values'!$D$7="Constant (8%)",'Discount Factors'!$G7,)))))*O10</f>
        <v>1257376.1041949838</v>
      </c>
      <c r="R10" s="50">
        <f t="shared" si="0"/>
        <v>0</v>
      </c>
      <c r="S10" s="51">
        <f>(IF('Net present values'!$D$7="Declining (3.5%)",'Discount Factors'!$D7,IF('Net present values'!$D$7="Constant (3.5%)",'Discount Factors'!$E7,IF('Net present values'!$D$7="Constant (5%)",'Discount Factors'!$F7,IF('Net present values'!$D$7="Constant (8%)",'Discount Factors'!$G7,)))))*R10</f>
        <v>0</v>
      </c>
      <c r="T10" s="28"/>
      <c r="U10" s="58">
        <f t="shared" si="1"/>
        <v>0</v>
      </c>
      <c r="V10" s="51">
        <f>(IF('Net present values'!$D$7="Declining (3.5%)",'Discount Factors'!$D7,IF('Net present values'!$D$7="Constant (3.5%)",'Discount Factors'!$E7,IF('Net present values'!$D$7="Constant (5%)",'Discount Factors'!$F7,IF('Net present values'!$D$7="Constant (8%)",'Discount Factors'!$G7,)))))*U10</f>
        <v>0</v>
      </c>
    </row>
    <row r="11" spans="14:22" ht="12.75">
      <c r="N11" s="104">
        <v>5</v>
      </c>
      <c r="O11" s="50">
        <f t="shared" si="2"/>
        <v>1442868</v>
      </c>
      <c r="P11" s="51">
        <f>(IF('Net present values'!$D$7="Declining (3.5%)",'Discount Factors'!$D8,IF('Net present values'!$D$7="Constant (3.5%)",'Discount Factors'!$E8,IF('Net present values'!$D$7="Constant (5%)",'Discount Factors'!$F8,IF('Net present values'!$D$7="Constant (8%)",'Discount Factors'!$G8,)))))*O11</f>
        <v>1214856.139318825</v>
      </c>
      <c r="R11" s="50">
        <f t="shared" si="0"/>
        <v>0</v>
      </c>
      <c r="S11" s="51">
        <f>(IF('Net present values'!$D$7="Declining (3.5%)",'Discount Factors'!$D8,IF('Net present values'!$D$7="Constant (3.5%)",'Discount Factors'!$E8,IF('Net present values'!$D$7="Constant (5%)",'Discount Factors'!$F8,IF('Net present values'!$D$7="Constant (8%)",'Discount Factors'!$G8,)))))*R11</f>
        <v>0</v>
      </c>
      <c r="T11" s="28"/>
      <c r="U11" s="58">
        <f t="shared" si="1"/>
        <v>0</v>
      </c>
      <c r="V11" s="51">
        <f>(IF('Net present values'!$D$7="Declining (3.5%)",'Discount Factors'!$D8,IF('Net present values'!$D$7="Constant (3.5%)",'Discount Factors'!$E8,IF('Net present values'!$D$7="Constant (5%)",'Discount Factors'!$F8,IF('Net present values'!$D$7="Constant (8%)",'Discount Factors'!$G8,)))))*U11</f>
        <v>0</v>
      </c>
    </row>
    <row r="12" spans="14:22" ht="12.75">
      <c r="N12" s="104">
        <v>6</v>
      </c>
      <c r="O12" s="50">
        <f t="shared" si="2"/>
        <v>1442868</v>
      </c>
      <c r="P12" s="51">
        <f>(IF('Net present values'!$D$7="Declining (3.5%)",'Discount Factors'!$D9,IF('Net present values'!$D$7="Constant (3.5%)",'Discount Factors'!$E9,IF('Net present values'!$D$7="Constant (5%)",'Discount Factors'!$F9,IF('Net present values'!$D$7="Constant (8%)",'Discount Factors'!$G9,)))))*O12</f>
        <v>1173774.0476510387</v>
      </c>
      <c r="R12" s="50">
        <f t="shared" si="0"/>
        <v>0</v>
      </c>
      <c r="S12" s="51">
        <f>(IF('Net present values'!$D$7="Declining (3.5%)",'Discount Factors'!$D9,IF('Net present values'!$D$7="Constant (3.5%)",'Discount Factors'!$E9,IF('Net present values'!$D$7="Constant (5%)",'Discount Factors'!$F9,IF('Net present values'!$D$7="Constant (8%)",'Discount Factors'!$G9,)))))*R12</f>
        <v>0</v>
      </c>
      <c r="T12" s="28"/>
      <c r="U12" s="58">
        <f t="shared" si="1"/>
        <v>0</v>
      </c>
      <c r="V12" s="51">
        <f>(IF('Net present values'!$D$7="Declining (3.5%)",'Discount Factors'!$D9,IF('Net present values'!$D$7="Constant (3.5%)",'Discount Factors'!$E9,IF('Net present values'!$D$7="Constant (5%)",'Discount Factors'!$F9,IF('Net present values'!$D$7="Constant (8%)",'Discount Factors'!$G9,)))))*U12</f>
        <v>0</v>
      </c>
    </row>
    <row r="13" spans="14:22" ht="12.75">
      <c r="N13" s="104">
        <v>7</v>
      </c>
      <c r="O13" s="50">
        <f t="shared" si="2"/>
        <v>1442868</v>
      </c>
      <c r="P13" s="51">
        <f>(IF('Net present values'!$D$7="Declining (3.5%)",'Discount Factors'!$D10,IF('Net present values'!$D$7="Constant (3.5%)",'Discount Factors'!$E10,IF('Net present values'!$D$7="Constant (5%)",'Discount Factors'!$F10,IF('Net present values'!$D$7="Constant (8%)",'Discount Factors'!$G10,)))))*O13</f>
        <v>1134081.2054599407</v>
      </c>
      <c r="R13" s="50">
        <f t="shared" si="0"/>
        <v>0</v>
      </c>
      <c r="S13" s="51">
        <f>(IF('Net present values'!$D$7="Declining (3.5%)",'Discount Factors'!$D10,IF('Net present values'!$D$7="Constant (3.5%)",'Discount Factors'!$E10,IF('Net present values'!$D$7="Constant (5%)",'Discount Factors'!$F10,IF('Net present values'!$D$7="Constant (8%)",'Discount Factors'!$G10,)))))*R13</f>
        <v>0</v>
      </c>
      <c r="T13" s="28"/>
      <c r="U13" s="58">
        <f t="shared" si="1"/>
        <v>0</v>
      </c>
      <c r="V13" s="51">
        <f>(IF('Net present values'!$D$7="Declining (3.5%)",'Discount Factors'!$D10,IF('Net present values'!$D$7="Constant (3.5%)",'Discount Factors'!$E10,IF('Net present values'!$D$7="Constant (5%)",'Discount Factors'!$F10,IF('Net present values'!$D$7="Constant (8%)",'Discount Factors'!$G10,)))))*U13</f>
        <v>0</v>
      </c>
    </row>
    <row r="14" spans="1:22" ht="25.5">
      <c r="A14" t="s">
        <v>0</v>
      </c>
      <c r="B14" s="2" t="s">
        <v>10</v>
      </c>
      <c r="C14" t="s">
        <v>11</v>
      </c>
      <c r="D14" s="3" t="s">
        <v>20</v>
      </c>
      <c r="E14" s="62" t="s">
        <v>46</v>
      </c>
      <c r="F14" s="3" t="s">
        <v>21</v>
      </c>
      <c r="G14" s="9" t="s">
        <v>33</v>
      </c>
      <c r="H14" t="s">
        <v>22</v>
      </c>
      <c r="I14" s="9" t="s">
        <v>34</v>
      </c>
      <c r="J14" s="54" t="s">
        <v>48</v>
      </c>
      <c r="K14" s="9" t="s">
        <v>49</v>
      </c>
      <c r="L14" s="9"/>
      <c r="M14" s="9"/>
      <c r="N14" s="104">
        <v>8</v>
      </c>
      <c r="O14" s="50">
        <f t="shared" si="2"/>
        <v>1442868</v>
      </c>
      <c r="P14" s="51">
        <f>(IF('Net present values'!$D$7="Declining (3.5%)",'Discount Factors'!$D11,IF('Net present values'!$D$7="Constant (3.5%)",'Discount Factors'!$E11,IF('Net present values'!$D$7="Constant (5%)",'Discount Factors'!$F11,IF('Net present values'!$D$7="Constant (8%)",'Discount Factors'!$G11,)))))*O14</f>
        <v>1095730.633294629</v>
      </c>
      <c r="R14" s="50">
        <f t="shared" si="0"/>
        <v>0</v>
      </c>
      <c r="S14" s="51">
        <f>(IF('Net present values'!$D$7="Declining (3.5%)",'Discount Factors'!$D11,IF('Net present values'!$D$7="Constant (3.5%)",'Discount Factors'!$E11,IF('Net present values'!$D$7="Constant (5%)",'Discount Factors'!$F11,IF('Net present values'!$D$7="Constant (8%)",'Discount Factors'!$G11,)))))*R14</f>
        <v>0</v>
      </c>
      <c r="T14" s="28"/>
      <c r="U14" s="58">
        <f t="shared" si="1"/>
        <v>0</v>
      </c>
      <c r="V14" s="51">
        <f>(IF('Net present values'!$D$7="Declining (3.5%)",'Discount Factors'!$D11,IF('Net present values'!$D$7="Constant (3.5%)",'Discount Factors'!$E11,IF('Net present values'!$D$7="Constant (5%)",'Discount Factors'!$F11,IF('Net present values'!$D$7="Constant (8%)",'Discount Factors'!$G11,)))))*U14</f>
        <v>0</v>
      </c>
    </row>
    <row r="15" spans="1:22" ht="12.75">
      <c r="A15" s="1" t="s">
        <v>4</v>
      </c>
      <c r="C15" s="1"/>
      <c r="D15" s="1"/>
      <c r="G15" s="1"/>
      <c r="I15" s="1"/>
      <c r="N15" s="104">
        <v>9</v>
      </c>
      <c r="O15" s="50">
        <f t="shared" si="2"/>
        <v>1442868</v>
      </c>
      <c r="P15" s="51">
        <f>(IF('Net present values'!$D$7="Declining (3.5%)",'Discount Factors'!$D12,IF('Net present values'!$D$7="Constant (3.5%)",'Discount Factors'!$E12,IF('Net present values'!$D$7="Constant (5%)",'Discount Factors'!$F12,IF('Net present values'!$D$7="Constant (8%)",'Discount Factors'!$G12,)))))*O15</f>
        <v>1058676.940381284</v>
      </c>
      <c r="R15" s="50">
        <f t="shared" si="0"/>
        <v>0</v>
      </c>
      <c r="S15" s="51">
        <f>(IF('Net present values'!$D$7="Declining (3.5%)",'Discount Factors'!$D12,IF('Net present values'!$D$7="Constant (3.5%)",'Discount Factors'!$E12,IF('Net present values'!$D$7="Constant (5%)",'Discount Factors'!$F12,IF('Net present values'!$D$7="Constant (8%)",'Discount Factors'!$G12,)))))*R15</f>
        <v>0</v>
      </c>
      <c r="T15" s="28"/>
      <c r="U15" s="58">
        <f t="shared" si="1"/>
        <v>0</v>
      </c>
      <c r="V15" s="51">
        <f>(IF('Net present values'!$D$7="Declining (3.5%)",'Discount Factors'!$D12,IF('Net present values'!$D$7="Constant (3.5%)",'Discount Factors'!$E12,IF('Net present values'!$D$7="Constant (5%)",'Discount Factors'!$F12,IF('Net present values'!$D$7="Constant (8%)",'Discount Factors'!$G12,)))))*U15</f>
        <v>0</v>
      </c>
    </row>
    <row r="16" spans="1:22" ht="12.75">
      <c r="A16" s="5" t="s">
        <v>9</v>
      </c>
      <c r="B16" s="4">
        <f>'Net present values'!D11</f>
        <v>878159</v>
      </c>
      <c r="C16" s="4" t="s">
        <v>12</v>
      </c>
      <c r="D16" s="4" t="s">
        <v>19</v>
      </c>
      <c r="E16" s="20">
        <f>B5*B16</f>
        <v>0</v>
      </c>
      <c r="F16" s="20">
        <v>0</v>
      </c>
      <c r="G16" s="12">
        <f>E16</f>
        <v>0</v>
      </c>
      <c r="H16" s="20">
        <v>0</v>
      </c>
      <c r="I16" s="15">
        <f>E16</f>
        <v>0</v>
      </c>
      <c r="J16" s="20">
        <v>0</v>
      </c>
      <c r="K16" s="14">
        <f>E16</f>
        <v>0</v>
      </c>
      <c r="L16" s="23"/>
      <c r="M16" s="23"/>
      <c r="N16" s="104">
        <v>10</v>
      </c>
      <c r="O16" s="50">
        <f t="shared" si="2"/>
        <v>1442868</v>
      </c>
      <c r="P16" s="51">
        <f>(IF('Net present values'!$D$7="Declining (3.5%)",'Discount Factors'!$D13,IF('Net present values'!$D$7="Constant (3.5%)",'Discount Factors'!$E13,IF('Net present values'!$D$7="Constant (5%)",'Discount Factors'!$F13,IF('Net present values'!$D$7="Constant (8%)",'Discount Factors'!$G13,)))))*O16</f>
        <v>1022876.2708997915</v>
      </c>
      <c r="R16" s="50">
        <f t="shared" si="0"/>
        <v>0</v>
      </c>
      <c r="S16" s="51">
        <f>(IF('Net present values'!$D$7="Declining (3.5%)",'Discount Factors'!$D13,IF('Net present values'!$D$7="Constant (3.5%)",'Discount Factors'!$E13,IF('Net present values'!$D$7="Constant (5%)",'Discount Factors'!$F13,IF('Net present values'!$D$7="Constant (8%)",'Discount Factors'!$G13,)))))*R16</f>
        <v>0</v>
      </c>
      <c r="T16" s="28"/>
      <c r="U16" s="58">
        <f t="shared" si="1"/>
        <v>0</v>
      </c>
      <c r="V16" s="51">
        <f>(IF('Net present values'!$D$7="Declining (3.5%)",'Discount Factors'!$D13,IF('Net present values'!$D$7="Constant (3.5%)",'Discount Factors'!$E13,IF('Net present values'!$D$7="Constant (5%)",'Discount Factors'!$F13,IF('Net present values'!$D$7="Constant (8%)",'Discount Factors'!$G13,)))))*U16</f>
        <v>0</v>
      </c>
    </row>
    <row r="17" spans="1:22" ht="12.75">
      <c r="A17" s="5" t="s">
        <v>13</v>
      </c>
      <c r="B17" s="4">
        <f>'Net present values'!D12</f>
        <v>4790</v>
      </c>
      <c r="C17" s="4" t="s">
        <v>26</v>
      </c>
      <c r="D17" s="4" t="s">
        <v>19</v>
      </c>
      <c r="E17" s="20">
        <f>B7*B17</f>
        <v>0</v>
      </c>
      <c r="F17" s="20">
        <v>0</v>
      </c>
      <c r="G17" s="12">
        <f>E17</f>
        <v>0</v>
      </c>
      <c r="H17" s="20">
        <v>0</v>
      </c>
      <c r="I17" s="15">
        <f>E17</f>
        <v>0</v>
      </c>
      <c r="J17" s="20">
        <v>0</v>
      </c>
      <c r="K17" s="14">
        <f>E17</f>
        <v>0</v>
      </c>
      <c r="L17" s="23"/>
      <c r="M17" s="23"/>
      <c r="N17" s="104">
        <v>11</v>
      </c>
      <c r="O17" s="50">
        <f t="shared" si="2"/>
        <v>1442868</v>
      </c>
      <c r="P17" s="51">
        <f>(IF('Net present values'!$D$7="Declining (3.5%)",'Discount Factors'!$D14,IF('Net present values'!$D$7="Constant (3.5%)",'Discount Factors'!$E14,IF('Net present values'!$D$7="Constant (5%)",'Discount Factors'!$F14,IF('Net present values'!$D$7="Constant (8%)",'Discount Factors'!$G14,)))))*O17</f>
        <v>988286.2520770933</v>
      </c>
      <c r="R17" s="50">
        <f t="shared" si="0"/>
        <v>0</v>
      </c>
      <c r="S17" s="51">
        <f>(IF('Net present values'!$D$7="Declining (3.5%)",'Discount Factors'!$D14,IF('Net present values'!$D$7="Constant (3.5%)",'Discount Factors'!$E14,IF('Net present values'!$D$7="Constant (5%)",'Discount Factors'!$F14,IF('Net present values'!$D$7="Constant (8%)",'Discount Factors'!$G14,)))))*R17</f>
        <v>0</v>
      </c>
      <c r="T17" s="28"/>
      <c r="U17" s="58">
        <f t="shared" si="1"/>
        <v>0</v>
      </c>
      <c r="V17" s="51">
        <f>(IF('Net present values'!$D$7="Declining (3.5%)",'Discount Factors'!$D14,IF('Net present values'!$D$7="Constant (3.5%)",'Discount Factors'!$E14,IF('Net present values'!$D$7="Constant (5%)",'Discount Factors'!$F14,IF('Net present values'!$D$7="Constant (8%)",'Discount Factors'!$G14,)))))*U17</f>
        <v>0</v>
      </c>
    </row>
    <row r="18" spans="1:22" ht="12.75">
      <c r="A18" s="5" t="s">
        <v>14</v>
      </c>
      <c r="B18" s="4">
        <f>'Net present values'!D13</f>
        <v>5458</v>
      </c>
      <c r="C18" s="4" t="s">
        <v>26</v>
      </c>
      <c r="D18" s="4" t="s">
        <v>19</v>
      </c>
      <c r="E18" s="20">
        <f>B8*B18</f>
        <v>0</v>
      </c>
      <c r="F18" s="20">
        <v>0</v>
      </c>
      <c r="G18" s="12">
        <f>E18</f>
        <v>0</v>
      </c>
      <c r="H18" s="20">
        <v>0</v>
      </c>
      <c r="I18" s="15">
        <f>E18</f>
        <v>0</v>
      </c>
      <c r="J18" s="20">
        <v>0</v>
      </c>
      <c r="K18" s="14">
        <f>E18</f>
        <v>0</v>
      </c>
      <c r="L18" s="23"/>
      <c r="M18" s="23"/>
      <c r="N18" s="104">
        <v>12</v>
      </c>
      <c r="O18" s="50">
        <f t="shared" si="2"/>
        <v>1442868</v>
      </c>
      <c r="P18" s="51">
        <f>(IF('Net present values'!$D$7="Declining (3.5%)",'Discount Factors'!$D15,IF('Net present values'!$D$7="Constant (3.5%)",'Discount Factors'!$E15,IF('Net present values'!$D$7="Constant (5%)",'Discount Factors'!$F15,IF('Net present values'!$D$7="Constant (8%)",'Discount Factors'!$G15,)))))*O18</f>
        <v>954865.9440358389</v>
      </c>
      <c r="R18" s="50">
        <f t="shared" si="0"/>
        <v>0</v>
      </c>
      <c r="S18" s="51">
        <f>(IF('Net present values'!$D$7="Declining (3.5%)",'Discount Factors'!$D15,IF('Net present values'!$D$7="Constant (3.5%)",'Discount Factors'!$E15,IF('Net present values'!$D$7="Constant (5%)",'Discount Factors'!$F15,IF('Net present values'!$D$7="Constant (8%)",'Discount Factors'!$G15,)))))*R18</f>
        <v>0</v>
      </c>
      <c r="T18" s="28"/>
      <c r="U18" s="58">
        <f t="shared" si="1"/>
        <v>0</v>
      </c>
      <c r="V18" s="51">
        <f>(IF('Net present values'!$D$7="Declining (3.5%)",'Discount Factors'!$D15,IF('Net present values'!$D$7="Constant (3.5%)",'Discount Factors'!$E15,IF('Net present values'!$D$7="Constant (5%)",'Discount Factors'!$F15,IF('Net present values'!$D$7="Constant (8%)",'Discount Factors'!$G15,)))))*U18</f>
        <v>0</v>
      </c>
    </row>
    <row r="19" spans="1:22" ht="12.75">
      <c r="A19" s="7"/>
      <c r="B19" s="25"/>
      <c r="C19" s="25"/>
      <c r="D19" s="25"/>
      <c r="E19" s="26"/>
      <c r="F19" s="11" t="s">
        <v>44</v>
      </c>
      <c r="G19" s="11">
        <f>SUM(G16:G18)</f>
        <v>0</v>
      </c>
      <c r="H19" s="11" t="s">
        <v>44</v>
      </c>
      <c r="I19" s="24">
        <f>SUM(I16:I18)</f>
        <v>0</v>
      </c>
      <c r="J19" s="11" t="s">
        <v>44</v>
      </c>
      <c r="K19" s="10">
        <f>SUM(K16:K18)</f>
        <v>0</v>
      </c>
      <c r="L19" s="24"/>
      <c r="M19" s="24"/>
      <c r="N19" s="104">
        <v>13</v>
      </c>
      <c r="O19" s="50">
        <f t="shared" si="2"/>
        <v>1442868</v>
      </c>
      <c r="P19" s="51">
        <f>(IF('Net present values'!$D$7="Declining (3.5%)",'Discount Factors'!$D16,IF('Net present values'!$D$7="Constant (3.5%)",'Discount Factors'!$E16,IF('Net present values'!$D$7="Constant (5%)",'Discount Factors'!$F16,IF('Net present values'!$D$7="Constant (8%)",'Discount Factors'!$G16,)))))*O19</f>
        <v>922575.7913389751</v>
      </c>
      <c r="R19" s="50">
        <f t="shared" si="0"/>
        <v>0</v>
      </c>
      <c r="S19" s="51">
        <f>(IF('Net present values'!$D$7="Declining (3.5%)",'Discount Factors'!$D16,IF('Net present values'!$D$7="Constant (3.5%)",'Discount Factors'!$E16,IF('Net present values'!$D$7="Constant (5%)",'Discount Factors'!$F16,IF('Net present values'!$D$7="Constant (8%)",'Discount Factors'!$G16,)))))*R19</f>
        <v>0</v>
      </c>
      <c r="T19" s="28"/>
      <c r="U19" s="58">
        <f t="shared" si="1"/>
        <v>0</v>
      </c>
      <c r="V19" s="51">
        <f>(IF('Net present values'!$D$7="Declining (3.5%)",'Discount Factors'!$D16,IF('Net present values'!$D$7="Constant (3.5%)",'Discount Factors'!$E16,IF('Net present values'!$D$7="Constant (5%)",'Discount Factors'!$F16,IF('Net present values'!$D$7="Constant (8%)",'Discount Factors'!$G16,)))))*U19</f>
        <v>0</v>
      </c>
    </row>
    <row r="20" spans="1:22" ht="12.75">
      <c r="A20" s="1" t="s">
        <v>5</v>
      </c>
      <c r="B20" s="11"/>
      <c r="C20" s="11"/>
      <c r="D20" s="11"/>
      <c r="E20" s="7"/>
      <c r="F20" s="7"/>
      <c r="G20" s="11"/>
      <c r="H20" s="23"/>
      <c r="I20" s="10"/>
      <c r="J20" s="23"/>
      <c r="L20" s="7"/>
      <c r="M20" s="7"/>
      <c r="N20" s="104">
        <v>14</v>
      </c>
      <c r="O20" s="50">
        <f t="shared" si="2"/>
        <v>1442868</v>
      </c>
      <c r="P20" s="51">
        <f>(IF('Net present values'!$D$7="Declining (3.5%)",'Discount Factors'!$D17,IF('Net present values'!$D$7="Constant (3.5%)",'Discount Factors'!$E17,IF('Net present values'!$D$7="Constant (5%)",'Discount Factors'!$F17,IF('Net present values'!$D$7="Constant (8%)",'Discount Factors'!$G17,)))))*O20</f>
        <v>891377.5761729226</v>
      </c>
      <c r="R20" s="50">
        <f t="shared" si="0"/>
        <v>0</v>
      </c>
      <c r="S20" s="51">
        <f>(IF('Net present values'!$D$7="Declining (3.5%)",'Discount Factors'!$D17,IF('Net present values'!$D$7="Constant (3.5%)",'Discount Factors'!$E17,IF('Net present values'!$D$7="Constant (5%)",'Discount Factors'!$F17,IF('Net present values'!$D$7="Constant (8%)",'Discount Factors'!$G17,)))))*R20</f>
        <v>0</v>
      </c>
      <c r="T20" s="28"/>
      <c r="U20" s="58">
        <f t="shared" si="1"/>
        <v>0</v>
      </c>
      <c r="V20" s="51">
        <f>(IF('Net present values'!$D$7="Declining (3.5%)",'Discount Factors'!$D17,IF('Net present values'!$D$7="Constant (3.5%)",'Discount Factors'!$E17,IF('Net present values'!$D$7="Constant (5%)",'Discount Factors'!$F17,IF('Net present values'!$D$7="Constant (8%)",'Discount Factors'!$G17,)))))*U20</f>
        <v>0</v>
      </c>
    </row>
    <row r="21" spans="1:22" ht="12.75">
      <c r="A21" s="16"/>
      <c r="B21" s="16">
        <f>'Net present values'!D14</f>
        <v>3560</v>
      </c>
      <c r="C21" s="16" t="s">
        <v>15</v>
      </c>
      <c r="D21" s="16" t="s">
        <v>19</v>
      </c>
      <c r="E21" s="21">
        <f>(B4+B5)*B21</f>
        <v>1442868</v>
      </c>
      <c r="F21" s="65">
        <f>SUM(P7:P31)</f>
        <v>25780232.14764235</v>
      </c>
      <c r="G21" s="19">
        <f>SUM(P7:P31)+E21</f>
        <v>27223100.14764235</v>
      </c>
      <c r="H21" s="103">
        <f>SUM(P7:P56)</f>
        <v>41387130.56044237</v>
      </c>
      <c r="I21" s="96">
        <f>SUM(P7:P56)+E21</f>
        <v>42829998.56044237</v>
      </c>
      <c r="J21" s="65">
        <f>SUM(P7:P106)</f>
        <v>56308679.399681374</v>
      </c>
      <c r="K21" s="19">
        <f>SUM(P7:P106)+E21</f>
        <v>57751547.399681374</v>
      </c>
      <c r="L21" s="24"/>
      <c r="M21" s="24"/>
      <c r="N21" s="104">
        <v>15</v>
      </c>
      <c r="O21" s="50">
        <f t="shared" si="2"/>
        <v>1442868</v>
      </c>
      <c r="P21" s="51">
        <f>(IF('Net present values'!$D$7="Declining (3.5%)",'Discount Factors'!$D18,IF('Net present values'!$D$7="Constant (3.5%)",'Discount Factors'!$E18,IF('Net present values'!$D$7="Constant (5%)",'Discount Factors'!$F18,IF('Net present values'!$D$7="Constant (8%)",'Discount Factors'!$G18,)))))*O21</f>
        <v>861234.3731139351</v>
      </c>
      <c r="R21" s="50">
        <f t="shared" si="0"/>
        <v>0</v>
      </c>
      <c r="S21" s="51">
        <f>(IF('Net present values'!$D$7="Declining (3.5%)",'Discount Factors'!$D18,IF('Net present values'!$D$7="Constant (3.5%)",'Discount Factors'!$E18,IF('Net present values'!$D$7="Constant (5%)",'Discount Factors'!$F18,IF('Net present values'!$D$7="Constant (8%)",'Discount Factors'!$G18,)))))*R21</f>
        <v>0</v>
      </c>
      <c r="T21" s="28"/>
      <c r="U21" s="58">
        <f t="shared" si="1"/>
        <v>0</v>
      </c>
      <c r="V21" s="51">
        <f>(IF('Net present values'!$D$7="Declining (3.5%)",'Discount Factors'!$D18,IF('Net present values'!$D$7="Constant (3.5%)",'Discount Factors'!$E18,IF('Net present values'!$D$7="Constant (5%)",'Discount Factors'!$F18,IF('Net present values'!$D$7="Constant (8%)",'Discount Factors'!$G18,)))))*U21</f>
        <v>0</v>
      </c>
    </row>
    <row r="22" spans="1:22" ht="12.75">
      <c r="A22" s="16"/>
      <c r="B22" s="16"/>
      <c r="C22" s="16"/>
      <c r="D22" s="16"/>
      <c r="E22" s="21"/>
      <c r="F22" s="22"/>
      <c r="G22" s="19"/>
      <c r="H22" s="21"/>
      <c r="I22" s="19"/>
      <c r="J22" s="21"/>
      <c r="K22" s="21"/>
      <c r="L22" s="23"/>
      <c r="M22" s="23"/>
      <c r="N22" s="104">
        <v>16</v>
      </c>
      <c r="O22" s="50">
        <f t="shared" si="2"/>
        <v>1442868</v>
      </c>
      <c r="P22" s="51">
        <f>(IF('Net present values'!$D$7="Declining (3.5%)",'Discount Factors'!$D19,IF('Net present values'!$D$7="Constant (3.5%)",'Discount Factors'!$E19,IF('Net present values'!$D$7="Constant (5%)",'Discount Factors'!$F19,IF('Net present values'!$D$7="Constant (8%)",'Discount Factors'!$G19,)))))*O22</f>
        <v>832110.5054240919</v>
      </c>
      <c r="R22" s="50">
        <f t="shared" si="0"/>
        <v>0</v>
      </c>
      <c r="S22" s="51">
        <f>(IF('Net present values'!$D$7="Declining (3.5%)",'Discount Factors'!$D19,IF('Net present values'!$D$7="Constant (3.5%)",'Discount Factors'!$E19,IF('Net present values'!$D$7="Constant (5%)",'Discount Factors'!$F19,IF('Net present values'!$D$7="Constant (8%)",'Discount Factors'!$G19,)))))*R22</f>
        <v>0</v>
      </c>
      <c r="T22" s="28"/>
      <c r="U22" s="58">
        <f t="shared" si="1"/>
        <v>0</v>
      </c>
      <c r="V22" s="51">
        <f>(IF('Net present values'!$D$7="Declining (3.5%)",'Discount Factors'!$D19,IF('Net present values'!$D$7="Constant (3.5%)",'Discount Factors'!$E19,IF('Net present values'!$D$7="Constant (5%)",'Discount Factors'!$F19,IF('Net present values'!$D$7="Constant (8%)",'Discount Factors'!$G19,)))))*U22</f>
        <v>0</v>
      </c>
    </row>
    <row r="23" spans="1:22" ht="12.75">
      <c r="A23" s="27"/>
      <c r="B23" s="27"/>
      <c r="C23" s="27"/>
      <c r="D23" s="27"/>
      <c r="E23" s="23"/>
      <c r="F23" s="11" t="s">
        <v>51</v>
      </c>
      <c r="G23" s="24">
        <f>G21+G22</f>
        <v>27223100.14764235</v>
      </c>
      <c r="H23" s="11" t="s">
        <v>52</v>
      </c>
      <c r="I23" s="24">
        <f>I21+I22</f>
        <v>42829998.56044237</v>
      </c>
      <c r="J23" s="11" t="s">
        <v>53</v>
      </c>
      <c r="K23" s="24">
        <f>SUM(K21:K22)</f>
        <v>57751547.399681374</v>
      </c>
      <c r="L23" s="24"/>
      <c r="M23" s="24"/>
      <c r="N23" s="104">
        <v>17</v>
      </c>
      <c r="O23" s="50">
        <f t="shared" si="2"/>
        <v>1442868</v>
      </c>
      <c r="P23" s="51">
        <f>(IF('Net present values'!$D$7="Declining (3.5%)",'Discount Factors'!$D20,IF('Net present values'!$D$7="Constant (3.5%)",'Discount Factors'!$E20,IF('Net present values'!$D$7="Constant (5%)",'Discount Factors'!$F20,IF('Net present values'!$D$7="Constant (8%)",'Discount Factors'!$G20,)))))*O23</f>
        <v>803971.5028252098</v>
      </c>
      <c r="R23" s="50">
        <f t="shared" si="0"/>
        <v>0</v>
      </c>
      <c r="S23" s="51">
        <f>(IF('Net present values'!$D$7="Declining (3.5%)",'Discount Factors'!$D20,IF('Net present values'!$D$7="Constant (3.5%)",'Discount Factors'!$E20,IF('Net present values'!$D$7="Constant (5%)",'Discount Factors'!$F20,IF('Net present values'!$D$7="Constant (8%)",'Discount Factors'!$G20,)))))*R23</f>
        <v>0</v>
      </c>
      <c r="T23" s="28"/>
      <c r="U23" s="58">
        <f t="shared" si="1"/>
        <v>0</v>
      </c>
      <c r="V23" s="51">
        <f>(IF('Net present values'!$D$7="Declining (3.5%)",'Discount Factors'!$D20,IF('Net present values'!$D$7="Constant (3.5%)",'Discount Factors'!$E20,IF('Net present values'!$D$7="Constant (5%)",'Discount Factors'!$F20,IF('Net present values'!$D$7="Constant (8%)",'Discount Factors'!$G20,)))))*U23</f>
        <v>0</v>
      </c>
    </row>
    <row r="24" spans="1:22" ht="12.75">
      <c r="A24" s="27"/>
      <c r="B24" s="27"/>
      <c r="C24" s="27"/>
      <c r="D24" s="27"/>
      <c r="E24" s="23"/>
      <c r="F24" s="11"/>
      <c r="G24" s="24"/>
      <c r="H24" s="11"/>
      <c r="I24" s="24"/>
      <c r="J24" s="11"/>
      <c r="L24" s="7"/>
      <c r="M24" s="7"/>
      <c r="N24" s="104">
        <v>18</v>
      </c>
      <c r="O24" s="50">
        <f t="shared" si="2"/>
        <v>1442868</v>
      </c>
      <c r="P24" s="51">
        <f>(IF('Net present values'!$D$7="Declining (3.5%)",'Discount Factors'!$D21,IF('Net present values'!$D$7="Constant (3.5%)",'Discount Factors'!$E21,IF('Net present values'!$D$7="Constant (5%)",'Discount Factors'!$F21,IF('Net present values'!$D$7="Constant (8%)",'Discount Factors'!$G21,)))))*O24</f>
        <v>776784.0607006857</v>
      </c>
      <c r="R24" s="50">
        <f t="shared" si="0"/>
        <v>0</v>
      </c>
      <c r="S24" s="51">
        <f>(IF('Net present values'!$D$7="Declining (3.5%)",'Discount Factors'!$D21,IF('Net present values'!$D$7="Constant (3.5%)",'Discount Factors'!$E21,IF('Net present values'!$D$7="Constant (5%)",'Discount Factors'!$F21,IF('Net present values'!$D$7="Constant (8%)",'Discount Factors'!$G21,)))))*R24</f>
        <v>0</v>
      </c>
      <c r="T24" s="28"/>
      <c r="U24" s="58">
        <f t="shared" si="1"/>
        <v>0</v>
      </c>
      <c r="V24" s="51">
        <f>(IF('Net present values'!$D$7="Declining (3.5%)",'Discount Factors'!$D21,IF('Net present values'!$D$7="Constant (3.5%)",'Discount Factors'!$E21,IF('Net present values'!$D$7="Constant (5%)",'Discount Factors'!$F21,IF('Net present values'!$D$7="Constant (8%)",'Discount Factors'!$G21,)))))*U24</f>
        <v>0</v>
      </c>
    </row>
    <row r="25" spans="1:22" ht="12.75">
      <c r="A25" s="27"/>
      <c r="B25" s="27"/>
      <c r="C25" s="27"/>
      <c r="D25" s="27"/>
      <c r="E25" s="23"/>
      <c r="L25" s="7"/>
      <c r="M25" s="7"/>
      <c r="N25" s="104">
        <v>19</v>
      </c>
      <c r="O25" s="50">
        <f t="shared" si="2"/>
        <v>1442868</v>
      </c>
      <c r="P25" s="51">
        <f>(IF('Net present values'!$D$7="Declining (3.5%)",'Discount Factors'!$D22,IF('Net present values'!$D$7="Constant (3.5%)",'Discount Factors'!$E22,IF('Net present values'!$D$7="Constant (5%)",'Discount Factors'!$F22,IF('Net present values'!$D$7="Constant (8%)",'Discount Factors'!$G22,)))))*O25</f>
        <v>750516.0006769912</v>
      </c>
      <c r="R25" s="50">
        <f t="shared" si="0"/>
        <v>0</v>
      </c>
      <c r="S25" s="51">
        <f>(IF('Net present values'!$D$7="Declining (3.5%)",'Discount Factors'!$D22,IF('Net present values'!$D$7="Constant (3.5%)",'Discount Factors'!$E22,IF('Net present values'!$D$7="Constant (5%)",'Discount Factors'!$F22,IF('Net present values'!$D$7="Constant (8%)",'Discount Factors'!$G22,)))))*R25</f>
        <v>0</v>
      </c>
      <c r="T25" s="28"/>
      <c r="U25" s="58">
        <f t="shared" si="1"/>
        <v>0</v>
      </c>
      <c r="V25" s="51">
        <f>(IF('Net present values'!$D$7="Declining (3.5%)",'Discount Factors'!$D22,IF('Net present values'!$D$7="Constant (3.5%)",'Discount Factors'!$E22,IF('Net present values'!$D$7="Constant (5%)",'Discount Factors'!$F22,IF('Net present values'!$D$7="Constant (8%)",'Discount Factors'!$G22,)))))*U25</f>
        <v>0</v>
      </c>
    </row>
    <row r="26" spans="1:22" ht="12.75">
      <c r="A26" s="12" t="s">
        <v>6</v>
      </c>
      <c r="B26" s="13">
        <f>'Net present values'!D15</f>
        <v>668441</v>
      </c>
      <c r="C26" s="13" t="s">
        <v>12</v>
      </c>
      <c r="D26" s="13" t="s">
        <v>19</v>
      </c>
      <c r="E26" s="14">
        <f>B10*B26</f>
        <v>43181288.599999994</v>
      </c>
      <c r="F26" s="14">
        <f>E26</f>
        <v>43181288.599999994</v>
      </c>
      <c r="G26" s="15">
        <f>E26</f>
        <v>43181288.599999994</v>
      </c>
      <c r="H26" s="14">
        <f>E26</f>
        <v>43181288.599999994</v>
      </c>
      <c r="I26" s="15">
        <f>E26</f>
        <v>43181288.599999994</v>
      </c>
      <c r="J26" s="64">
        <f>E26</f>
        <v>43181288.599999994</v>
      </c>
      <c r="K26" s="15">
        <f>F26</f>
        <v>43181288.599999994</v>
      </c>
      <c r="L26" s="24"/>
      <c r="M26" s="24"/>
      <c r="N26" s="104">
        <v>20</v>
      </c>
      <c r="O26" s="50">
        <f>$E$21*1.5</f>
        <v>2164302</v>
      </c>
      <c r="P26" s="51">
        <f>(IF('Net present values'!$D$7="Declining (3.5%)",'Discount Factors'!$D23,IF('Net present values'!$D$7="Constant (3.5%)",'Discount Factors'!$E23,IF('Net present values'!$D$7="Constant (5%)",'Discount Factors'!$F23,IF('Net present values'!$D$7="Constant (8%)",'Discount Factors'!$G23,)))))*O26</f>
        <v>1087704.3488072336</v>
      </c>
      <c r="R26" s="50">
        <f t="shared" si="0"/>
        <v>0</v>
      </c>
      <c r="S26" s="51">
        <f>(IF('Net present values'!$D$7="Declining (3.5%)",'Discount Factors'!$D23,IF('Net present values'!$D$7="Constant (3.5%)",'Discount Factors'!$E23,IF('Net present values'!$D$7="Constant (5%)",'Discount Factors'!$F23,IF('Net present values'!$D$7="Constant (8%)",'Discount Factors'!$G23,)))))*R26</f>
        <v>0</v>
      </c>
      <c r="T26" s="28"/>
      <c r="U26" s="58">
        <f t="shared" si="1"/>
        <v>0</v>
      </c>
      <c r="V26" s="51">
        <f>(IF('Net present values'!$D$7="Declining (3.5%)",'Discount Factors'!$D23,IF('Net present values'!$D$7="Constant (3.5%)",'Discount Factors'!$E23,IF('Net present values'!$D$7="Constant (5%)",'Discount Factors'!$F23,IF('Net present values'!$D$7="Constant (8%)",'Discount Factors'!$G23,)))))*U26</f>
        <v>0</v>
      </c>
    </row>
    <row r="27" spans="1:22" ht="12.75">
      <c r="A27" s="17" t="s">
        <v>7</v>
      </c>
      <c r="B27" s="16">
        <f>'Net present values'!D16</f>
        <v>0</v>
      </c>
      <c r="C27" s="16" t="s">
        <v>16</v>
      </c>
      <c r="D27" s="16" t="s">
        <v>18</v>
      </c>
      <c r="E27" s="21">
        <f>B6*B27</f>
        <v>0</v>
      </c>
      <c r="F27" s="65">
        <f>SUM(S7:S31)</f>
        <v>0</v>
      </c>
      <c r="G27" s="19">
        <f>E27+F27</f>
        <v>0</v>
      </c>
      <c r="H27" s="103">
        <f>SUM(S7:S56)</f>
        <v>0</v>
      </c>
      <c r="I27" s="19">
        <f>E27+H27</f>
        <v>0</v>
      </c>
      <c r="J27" s="65">
        <f>SUM(S7:S106)</f>
        <v>0</v>
      </c>
      <c r="K27" s="19">
        <f>E27+J27</f>
        <v>0</v>
      </c>
      <c r="L27" s="24"/>
      <c r="M27" s="24"/>
      <c r="N27" s="104">
        <v>21</v>
      </c>
      <c r="O27" s="50">
        <f aca="true" t="shared" si="3" ref="O27:O56">$E$21*1.5</f>
        <v>2164302</v>
      </c>
      <c r="P27" s="51">
        <f>(IF('Net present values'!$D$7="Declining (3.5%)",'Discount Factors'!$D24,IF('Net present values'!$D$7="Constant (3.5%)",'Discount Factors'!$E24,IF('Net present values'!$D$7="Constant (5%)",'Discount Factors'!$F24,IF('Net present values'!$D$7="Constant (8%)",'Discount Factors'!$G24,)))))*O27</f>
        <v>1050922.076142255</v>
      </c>
      <c r="R27" s="50">
        <f t="shared" si="0"/>
        <v>0</v>
      </c>
      <c r="S27" s="51">
        <f>(IF('Net present values'!$D$7="Declining (3.5%)",'Discount Factors'!$D24,IF('Net present values'!$D$7="Constant (3.5%)",'Discount Factors'!$E24,IF('Net present values'!$D$7="Constant (5%)",'Discount Factors'!$F24,IF('Net present values'!$D$7="Constant (8%)",'Discount Factors'!$G24,)))))*R27</f>
        <v>0</v>
      </c>
      <c r="T27" s="28"/>
      <c r="U27" s="58">
        <f t="shared" si="1"/>
        <v>0</v>
      </c>
      <c r="V27" s="51">
        <f>(IF('Net present values'!$D$7="Declining (3.5%)",'Discount Factors'!$D24,IF('Net present values'!$D$7="Constant (3.5%)",'Discount Factors'!$E24,IF('Net present values'!$D$7="Constant (5%)",'Discount Factors'!$F24,IF('Net present values'!$D$7="Constant (8%)",'Discount Factors'!$G24,)))))*U27</f>
        <v>0</v>
      </c>
    </row>
    <row r="28" spans="1:22" ht="12.75">
      <c r="A28" s="17" t="s">
        <v>8</v>
      </c>
      <c r="B28" s="16">
        <f>'Net present values'!D17</f>
        <v>0</v>
      </c>
      <c r="C28" s="16" t="s">
        <v>17</v>
      </c>
      <c r="D28" s="16" t="s">
        <v>18</v>
      </c>
      <c r="E28" s="21">
        <f>B9*B28</f>
        <v>0</v>
      </c>
      <c r="F28" s="65">
        <f>SUM(V7:V31)</f>
        <v>0</v>
      </c>
      <c r="G28" s="19">
        <f>E28+F28</f>
        <v>0</v>
      </c>
      <c r="H28" s="103">
        <f>SUM(V7:V56)</f>
        <v>0</v>
      </c>
      <c r="I28" s="19">
        <f>E28+H28</f>
        <v>0</v>
      </c>
      <c r="J28" s="65">
        <f>SUM(V7:V106)</f>
        <v>0</v>
      </c>
      <c r="K28" s="19">
        <f>E28+J28</f>
        <v>0</v>
      </c>
      <c r="L28" s="24"/>
      <c r="M28" s="24"/>
      <c r="N28" s="104">
        <v>22</v>
      </c>
      <c r="O28" s="50">
        <f t="shared" si="3"/>
        <v>2164302</v>
      </c>
      <c r="P28" s="51">
        <f>(IF('Net present values'!$D$7="Declining (3.5%)",'Discount Factors'!$D25,IF('Net present values'!$D$7="Constant (3.5%)",'Discount Factors'!$E25,IF('Net present values'!$D$7="Constant (5%)",'Discount Factors'!$F25,IF('Net present values'!$D$7="Constant (8%)",'Discount Factors'!$G25,)))))*O28</f>
        <v>1015383.6484466231</v>
      </c>
      <c r="R28" s="50">
        <f t="shared" si="0"/>
        <v>0</v>
      </c>
      <c r="S28" s="51">
        <f>(IF('Net present values'!$D$7="Declining (3.5%)",'Discount Factors'!$D25,IF('Net present values'!$D$7="Constant (3.5%)",'Discount Factors'!$E25,IF('Net present values'!$D$7="Constant (5%)",'Discount Factors'!$F25,IF('Net present values'!$D$7="Constant (8%)",'Discount Factors'!$G25,)))))*R28</f>
        <v>0</v>
      </c>
      <c r="T28" s="28"/>
      <c r="U28" s="58">
        <f t="shared" si="1"/>
        <v>0</v>
      </c>
      <c r="V28" s="51">
        <f>(IF('Net present values'!$D$7="Declining (3.5%)",'Discount Factors'!$D25,IF('Net present values'!$D$7="Constant (3.5%)",'Discount Factors'!$E25,IF('Net present values'!$D$7="Constant (5%)",'Discount Factors'!$F25,IF('Net present values'!$D$7="Constant (8%)",'Discount Factors'!$G25,)))))*U28</f>
        <v>0</v>
      </c>
    </row>
    <row r="29" spans="6:22" ht="16.5" thickBot="1">
      <c r="F29" s="66" t="s">
        <v>54</v>
      </c>
      <c r="G29" s="67">
        <f>-G16-G17-G18-G21-G22-G26+G27+G28</f>
        <v>-70404388.74764234</v>
      </c>
      <c r="H29" s="68"/>
      <c r="I29" s="67">
        <f>-I16-I17-I18-I21-I22-I26+I27+I28</f>
        <v>-86011287.16044237</v>
      </c>
      <c r="J29" s="68"/>
      <c r="K29" s="67">
        <f>-K16-K17-K18-K21-K22-K26+K27+K28</f>
        <v>-100932835.99968137</v>
      </c>
      <c r="L29" s="109"/>
      <c r="M29" s="109"/>
      <c r="N29" s="104">
        <v>23</v>
      </c>
      <c r="O29" s="50">
        <f t="shared" si="3"/>
        <v>2164302</v>
      </c>
      <c r="P29" s="51">
        <f>(IF('Net present values'!$D$7="Declining (3.5%)",'Discount Factors'!$D26,IF('Net present values'!$D$7="Constant (3.5%)",'Discount Factors'!$E26,IF('Net present values'!$D$7="Constant (5%)",'Discount Factors'!$F26,IF('Net present values'!$D$7="Constant (8%)",'Discount Factors'!$G26,)))))*O29</f>
        <v>981047.0033300706</v>
      </c>
      <c r="R29" s="50">
        <f t="shared" si="0"/>
        <v>0</v>
      </c>
      <c r="S29" s="51">
        <f>(IF('Net present values'!$D$7="Declining (3.5%)",'Discount Factors'!$D26,IF('Net present values'!$D$7="Constant (3.5%)",'Discount Factors'!$E26,IF('Net present values'!$D$7="Constant (5%)",'Discount Factors'!$F26,IF('Net present values'!$D$7="Constant (8%)",'Discount Factors'!$G26,)))))*R29</f>
        <v>0</v>
      </c>
      <c r="T29" s="28"/>
      <c r="U29" s="58">
        <f t="shared" si="1"/>
        <v>0</v>
      </c>
      <c r="V29" s="51">
        <f>(IF('Net present values'!$D$7="Declining (3.5%)",'Discount Factors'!$D26,IF('Net present values'!$D$7="Constant (3.5%)",'Discount Factors'!$E26,IF('Net present values'!$D$7="Constant (5%)",'Discount Factors'!$F26,IF('Net present values'!$D$7="Constant (8%)",'Discount Factors'!$G26,)))))*U29</f>
        <v>0</v>
      </c>
    </row>
    <row r="30" spans="7:22" ht="16.5" thickTop="1">
      <c r="G30" s="6"/>
      <c r="H30" s="18"/>
      <c r="I30" s="18"/>
      <c r="J30" s="18"/>
      <c r="K30" s="6"/>
      <c r="L30" s="6"/>
      <c r="M30" s="6"/>
      <c r="N30" s="104">
        <v>24</v>
      </c>
      <c r="O30" s="50">
        <f t="shared" si="3"/>
        <v>2164302</v>
      </c>
      <c r="P30" s="51">
        <f>(IF('Net present values'!$D$7="Declining (3.5%)",'Discount Factors'!$D27,IF('Net present values'!$D$7="Constant (3.5%)",'Discount Factors'!$E27,IF('Net present values'!$D$7="Constant (5%)",'Discount Factors'!$F27,IF('Net present values'!$D$7="Constant (8%)",'Discount Factors'!$G27,)))))*O30</f>
        <v>947871.5008020009</v>
      </c>
      <c r="R30" s="50">
        <f t="shared" si="0"/>
        <v>0</v>
      </c>
      <c r="S30" s="51">
        <f>(IF('Net present values'!$D$7="Declining (3.5%)",'Discount Factors'!$D27,IF('Net present values'!$D$7="Constant (3.5%)",'Discount Factors'!$E27,IF('Net present values'!$D$7="Constant (5%)",'Discount Factors'!$F27,IF('Net present values'!$D$7="Constant (8%)",'Discount Factors'!$G27,)))))*R30</f>
        <v>0</v>
      </c>
      <c r="T30" s="28"/>
      <c r="U30" s="58">
        <f t="shared" si="1"/>
        <v>0</v>
      </c>
      <c r="V30" s="51">
        <f>(IF('Net present values'!$D$7="Declining (3.5%)",'Discount Factors'!$D27,IF('Net present values'!$D$7="Constant (3.5%)",'Discount Factors'!$E27,IF('Net present values'!$D$7="Constant (5%)",'Discount Factors'!$F27,IF('Net present values'!$D$7="Constant (8%)",'Discount Factors'!$G27,)))))*U30</f>
        <v>0</v>
      </c>
    </row>
    <row r="31" spans="14:22" ht="12.75">
      <c r="N31" s="104">
        <v>25</v>
      </c>
      <c r="O31" s="50">
        <f t="shared" si="3"/>
        <v>2164302</v>
      </c>
      <c r="P31" s="51">
        <f>(IF('Net present values'!$D$7="Declining (3.5%)",'Discount Factors'!$D28,IF('Net present values'!$D$7="Constant (3.5%)",'Discount Factors'!$E28,IF('Net present values'!$D$7="Constant (5%)",'Discount Factors'!$F28,IF('Net present values'!$D$7="Constant (8%)",'Discount Factors'!$G28,)))))*O31</f>
        <v>915817.8751710154</v>
      </c>
      <c r="R31" s="50">
        <f t="shared" si="0"/>
        <v>0</v>
      </c>
      <c r="S31" s="51">
        <f>(IF('Net present values'!$D$7="Declining (3.5%)",'Discount Factors'!$D28,IF('Net present values'!$D$7="Constant (3.5%)",'Discount Factors'!$E28,IF('Net present values'!$D$7="Constant (5%)",'Discount Factors'!$F28,IF('Net present values'!$D$7="Constant (8%)",'Discount Factors'!$G28,)))))*R31</f>
        <v>0</v>
      </c>
      <c r="T31" s="28"/>
      <c r="U31" s="58">
        <f t="shared" si="1"/>
        <v>0</v>
      </c>
      <c r="V31" s="51">
        <f>(IF('Net present values'!$D$7="Declining (3.5%)",'Discount Factors'!$D28,IF('Net present values'!$D$7="Constant (3.5%)",'Discount Factors'!$E28,IF('Net present values'!$D$7="Constant (5%)",'Discount Factors'!$F28,IF('Net present values'!$D$7="Constant (8%)",'Discount Factors'!$G28,)))))*U31</f>
        <v>0</v>
      </c>
    </row>
    <row r="32" spans="14:22" ht="12.75">
      <c r="N32" s="104">
        <v>26</v>
      </c>
      <c r="O32" s="50">
        <f t="shared" si="3"/>
        <v>2164302</v>
      </c>
      <c r="P32" s="51">
        <f>(IF('Net present values'!$D$7="Declining (3.5%)",'Discount Factors'!$D29,IF('Net present values'!$D$7="Constant (3.5%)",'Discount Factors'!$E29,IF('Net present values'!$D$7="Constant (5%)",'Discount Factors'!$F29,IF('Net present values'!$D$7="Constant (8%)",'Discount Factors'!$G29,)))))*O32</f>
        <v>884848.1885710293</v>
      </c>
      <c r="R32" s="50">
        <f t="shared" si="0"/>
        <v>0</v>
      </c>
      <c r="S32" s="51">
        <f>(IF('Net present values'!$D$7="Declining (3.5%)",'Discount Factors'!$D29,IF('Net present values'!$D$7="Constant (3.5%)",'Discount Factors'!$E29,IF('Net present values'!$D$7="Constant (5%)",'Discount Factors'!$F29,IF('Net present values'!$D$7="Constant (8%)",'Discount Factors'!$G29,)))))*R32</f>
        <v>0</v>
      </c>
      <c r="T32" s="28"/>
      <c r="U32" s="58">
        <f t="shared" si="1"/>
        <v>0</v>
      </c>
      <c r="V32" s="51">
        <f>(IF('Net present values'!$D$7="Declining (3.5%)",'Discount Factors'!$D29,IF('Net present values'!$D$7="Constant (3.5%)",'Discount Factors'!$E29,IF('Net present values'!$D$7="Constant (5%)",'Discount Factors'!$F29,IF('Net present values'!$D$7="Constant (8%)",'Discount Factors'!$G29,)))))*U32</f>
        <v>0</v>
      </c>
    </row>
    <row r="33" spans="14:22" ht="12.75">
      <c r="N33" s="104">
        <v>27</v>
      </c>
      <c r="O33" s="50">
        <f t="shared" si="3"/>
        <v>2164302</v>
      </c>
      <c r="P33" s="51">
        <f>(IF('Net present values'!$D$7="Declining (3.5%)",'Discount Factors'!$D30,IF('Net present values'!$D$7="Constant (3.5%)",'Discount Factors'!$E30,IF('Net present values'!$D$7="Constant (5%)",'Discount Factors'!$F30,IF('Net present values'!$D$7="Constant (8%)",'Discount Factors'!$G30,)))))*O33</f>
        <v>854925.7860589655</v>
      </c>
      <c r="R33" s="50">
        <f t="shared" si="0"/>
        <v>0</v>
      </c>
      <c r="S33" s="51">
        <f>(IF('Net present values'!$D$7="Declining (3.5%)",'Discount Factors'!$D30,IF('Net present values'!$D$7="Constant (3.5%)",'Discount Factors'!$E30,IF('Net present values'!$D$7="Constant (5%)",'Discount Factors'!$F30,IF('Net present values'!$D$7="Constant (8%)",'Discount Factors'!$G30,)))))*R33</f>
        <v>0</v>
      </c>
      <c r="T33" s="28"/>
      <c r="U33" s="58">
        <f t="shared" si="1"/>
        <v>0</v>
      </c>
      <c r="V33" s="51">
        <f>(IF('Net present values'!$D$7="Declining (3.5%)",'Discount Factors'!$D30,IF('Net present values'!$D$7="Constant (3.5%)",'Discount Factors'!$E30,IF('Net present values'!$D$7="Constant (5%)",'Discount Factors'!$F30,IF('Net present values'!$D$7="Constant (8%)",'Discount Factors'!$G30,)))))*U33</f>
        <v>0</v>
      </c>
    </row>
    <row r="34" spans="14:22" ht="12.75">
      <c r="N34" s="104">
        <v>28</v>
      </c>
      <c r="O34" s="50">
        <f t="shared" si="3"/>
        <v>2164302</v>
      </c>
      <c r="P34" s="51">
        <f>(IF('Net present values'!$D$7="Declining (3.5%)",'Discount Factors'!$D31,IF('Net present values'!$D$7="Constant (3.5%)",'Discount Factors'!$E31,IF('Net present values'!$D$7="Constant (5%)",'Discount Factors'!$F31,IF('Net present values'!$D$7="Constant (8%)",'Discount Factors'!$G31,)))))*O34</f>
        <v>826015.2522308846</v>
      </c>
      <c r="R34" s="50">
        <f t="shared" si="0"/>
        <v>0</v>
      </c>
      <c r="S34" s="51">
        <f>(IF('Net present values'!$D$7="Declining (3.5%)",'Discount Factors'!$D31,IF('Net present values'!$D$7="Constant (3.5%)",'Discount Factors'!$E31,IF('Net present values'!$D$7="Constant (5%)",'Discount Factors'!$F31,IF('Net present values'!$D$7="Constant (8%)",'Discount Factors'!$G31,)))))*R34</f>
        <v>0</v>
      </c>
      <c r="T34" s="28"/>
      <c r="U34" s="58">
        <f t="shared" si="1"/>
        <v>0</v>
      </c>
      <c r="V34" s="51">
        <f>(IF('Net present values'!$D$7="Declining (3.5%)",'Discount Factors'!$D31,IF('Net present values'!$D$7="Constant (3.5%)",'Discount Factors'!$E31,IF('Net present values'!$D$7="Constant (5%)",'Discount Factors'!$F31,IF('Net present values'!$D$7="Constant (8%)",'Discount Factors'!$G31,)))))*U34</f>
        <v>0</v>
      </c>
    </row>
    <row r="35" spans="14:22" ht="12.75">
      <c r="N35" s="104">
        <v>29</v>
      </c>
      <c r="O35" s="50">
        <f t="shared" si="3"/>
        <v>2164302</v>
      </c>
      <c r="P35" s="51">
        <f>(IF('Net present values'!$D$7="Declining (3.5%)",'Discount Factors'!$D32,IF('Net present values'!$D$7="Constant (3.5%)",'Discount Factors'!$E32,IF('Net present values'!$D$7="Constant (5%)",'Discount Factors'!$F32,IF('Net present values'!$D$7="Constant (8%)",'Discount Factors'!$G32,)))))*O35</f>
        <v>798082.3693052027</v>
      </c>
      <c r="R35" s="50">
        <f t="shared" si="0"/>
        <v>0</v>
      </c>
      <c r="S35" s="51">
        <f>(IF('Net present values'!$D$7="Declining (3.5%)",'Discount Factors'!$D32,IF('Net present values'!$D$7="Constant (3.5%)",'Discount Factors'!$E32,IF('Net present values'!$D$7="Constant (5%)",'Discount Factors'!$F32,IF('Net present values'!$D$7="Constant (8%)",'Discount Factors'!$G32,)))))*R35</f>
        <v>0</v>
      </c>
      <c r="T35" s="28"/>
      <c r="U35" s="58">
        <f t="shared" si="1"/>
        <v>0</v>
      </c>
      <c r="V35" s="51">
        <f>(IF('Net present values'!$D$7="Declining (3.5%)",'Discount Factors'!$D32,IF('Net present values'!$D$7="Constant (3.5%)",'Discount Factors'!$E32,IF('Net present values'!$D$7="Constant (5%)",'Discount Factors'!$F32,IF('Net present values'!$D$7="Constant (8%)",'Discount Factors'!$G32,)))))*U35</f>
        <v>0</v>
      </c>
    </row>
    <row r="36" spans="14:22" ht="12.75">
      <c r="N36" s="104">
        <v>30</v>
      </c>
      <c r="O36" s="50">
        <f t="shared" si="3"/>
        <v>2164302</v>
      </c>
      <c r="P36" s="51">
        <f>(IF('Net present values'!$D$7="Declining (3.5%)",'Discount Factors'!$D33,IF('Net present values'!$D$7="Constant (3.5%)",'Discount Factors'!$E33,IF('Net present values'!$D$7="Constant (5%)",'Discount Factors'!$F33,IF('Net present values'!$D$7="Constant (8%)",'Discount Factors'!$G33,)))))*O36</f>
        <v>771094.0766233843</v>
      </c>
      <c r="R36" s="50">
        <f t="shared" si="0"/>
        <v>0</v>
      </c>
      <c r="S36" s="51">
        <f>(IF('Net present values'!$D$7="Declining (3.5%)",'Discount Factors'!$D33,IF('Net present values'!$D$7="Constant (3.5%)",'Discount Factors'!$E33,IF('Net present values'!$D$7="Constant (5%)",'Discount Factors'!$F33,IF('Net present values'!$D$7="Constant (8%)",'Discount Factors'!$G33,)))))*R36</f>
        <v>0</v>
      </c>
      <c r="T36" s="28"/>
      <c r="U36" s="58">
        <f t="shared" si="1"/>
        <v>0</v>
      </c>
      <c r="V36" s="51">
        <f>(IF('Net present values'!$D$7="Declining (3.5%)",'Discount Factors'!$D33,IF('Net present values'!$D$7="Constant (3.5%)",'Discount Factors'!$E33,IF('Net present values'!$D$7="Constant (5%)",'Discount Factors'!$F33,IF('Net present values'!$D$7="Constant (8%)",'Discount Factors'!$G33,)))))*U36</f>
        <v>0</v>
      </c>
    </row>
    <row r="37" spans="14:22" ht="12.75">
      <c r="N37" s="104">
        <v>31</v>
      </c>
      <c r="O37" s="50">
        <f t="shared" si="3"/>
        <v>2164302</v>
      </c>
      <c r="P37" s="51">
        <f>(IF('Net present values'!$D$7="Declining (3.5%)",'Discount Factors'!$D34,IF('Net present values'!$D$7="Constant (3.5%)",'Discount Factors'!$E34,IF('Net present values'!$D$7="Constant (5%)",'Discount Factors'!$F34,IF('Net present values'!$D$7="Constant (8%)",'Discount Factors'!$G34,)))))*O37</f>
        <v>748635.0258479458</v>
      </c>
      <c r="R37" s="50">
        <f t="shared" si="0"/>
        <v>0</v>
      </c>
      <c r="S37" s="51">
        <f>(IF('Net present values'!$D$7="Declining (3.5%)",'Discount Factors'!$D34,IF('Net present values'!$D$7="Constant (3.5%)",'Discount Factors'!$E34,IF('Net present values'!$D$7="Constant (5%)",'Discount Factors'!$F34,IF('Net present values'!$D$7="Constant (8%)",'Discount Factors'!$G34,)))))*R37</f>
        <v>0</v>
      </c>
      <c r="T37" s="28"/>
      <c r="U37" s="58">
        <f t="shared" si="1"/>
        <v>0</v>
      </c>
      <c r="V37" s="51">
        <f>(IF('Net present values'!$D$7="Declining (3.5%)",'Discount Factors'!$D34,IF('Net present values'!$D$7="Constant (3.5%)",'Discount Factors'!$E34,IF('Net present values'!$D$7="Constant (5%)",'Discount Factors'!$F34,IF('Net present values'!$D$7="Constant (8%)",'Discount Factors'!$G34,)))))*U37</f>
        <v>0</v>
      </c>
    </row>
    <row r="38" spans="14:22" ht="12.75">
      <c r="N38" s="104">
        <v>32</v>
      </c>
      <c r="O38" s="50">
        <f t="shared" si="3"/>
        <v>2164302</v>
      </c>
      <c r="P38" s="51">
        <f>(IF('Net present values'!$D$7="Declining (3.5%)",'Discount Factors'!$D35,IF('Net present values'!$D$7="Constant (3.5%)",'Discount Factors'!$E35,IF('Net present values'!$D$7="Constant (5%)",'Discount Factors'!$F35,IF('Net present values'!$D$7="Constant (8%)",'Discount Factors'!$G35,)))))*O38</f>
        <v>726830.1221824717</v>
      </c>
      <c r="R38" s="50">
        <f t="shared" si="0"/>
        <v>0</v>
      </c>
      <c r="S38" s="51">
        <f>(IF('Net present values'!$D$7="Declining (3.5%)",'Discount Factors'!$D35,IF('Net present values'!$D$7="Constant (3.5%)",'Discount Factors'!$E35,IF('Net present values'!$D$7="Constant (5%)",'Discount Factors'!$F35,IF('Net present values'!$D$7="Constant (8%)",'Discount Factors'!$G35,)))))*R38</f>
        <v>0</v>
      </c>
      <c r="T38" s="28"/>
      <c r="U38" s="58">
        <f t="shared" si="1"/>
        <v>0</v>
      </c>
      <c r="V38" s="51">
        <f>(IF('Net present values'!$D$7="Declining (3.5%)",'Discount Factors'!$D35,IF('Net present values'!$D$7="Constant (3.5%)",'Discount Factors'!$E35,IF('Net present values'!$D$7="Constant (5%)",'Discount Factors'!$F35,IF('Net present values'!$D$7="Constant (8%)",'Discount Factors'!$G35,)))))*U38</f>
        <v>0</v>
      </c>
    </row>
    <row r="39" spans="14:22" ht="12.75">
      <c r="N39" s="104">
        <v>33</v>
      </c>
      <c r="O39" s="50">
        <f t="shared" si="3"/>
        <v>2164302</v>
      </c>
      <c r="P39" s="51">
        <f>(IF('Net present values'!$D$7="Declining (3.5%)",'Discount Factors'!$D36,IF('Net present values'!$D$7="Constant (3.5%)",'Discount Factors'!$E36,IF('Net present values'!$D$7="Constant (5%)",'Discount Factors'!$F36,IF('Net present values'!$D$7="Constant (8%)",'Discount Factors'!$G36,)))))*O39</f>
        <v>705660.3127985162</v>
      </c>
      <c r="R39" s="50">
        <f aca="true" t="shared" si="4" ref="R39:R70">$E$27</f>
        <v>0</v>
      </c>
      <c r="S39" s="51">
        <f>(IF('Net present values'!$D$7="Declining (3.5%)",'Discount Factors'!$D36,IF('Net present values'!$D$7="Constant (3.5%)",'Discount Factors'!$E36,IF('Net present values'!$D$7="Constant (5%)",'Discount Factors'!$F36,IF('Net present values'!$D$7="Constant (8%)",'Discount Factors'!$G36,)))))*R39</f>
        <v>0</v>
      </c>
      <c r="T39" s="28"/>
      <c r="U39" s="58">
        <f aca="true" t="shared" si="5" ref="U39:U70">$E$28</f>
        <v>0</v>
      </c>
      <c r="V39" s="51">
        <f>(IF('Net present values'!$D$7="Declining (3.5%)",'Discount Factors'!$D36,IF('Net present values'!$D$7="Constant (3.5%)",'Discount Factors'!$E36,IF('Net present values'!$D$7="Constant (5%)",'Discount Factors'!$F36,IF('Net present values'!$D$7="Constant (8%)",'Discount Factors'!$G36,)))))*U39</f>
        <v>0</v>
      </c>
    </row>
    <row r="40" spans="14:22" ht="12.75">
      <c r="N40" s="104">
        <v>34</v>
      </c>
      <c r="O40" s="50">
        <f t="shared" si="3"/>
        <v>2164302</v>
      </c>
      <c r="P40" s="51">
        <f>(IF('Net present values'!$D$7="Declining (3.5%)",'Discount Factors'!$D37,IF('Net present values'!$D$7="Constant (3.5%)",'Discount Factors'!$E37,IF('Net present values'!$D$7="Constant (5%)",'Discount Factors'!$F37,IF('Net present values'!$D$7="Constant (8%)",'Discount Factors'!$G37,)))))*O40</f>
        <v>685107.0998043848</v>
      </c>
      <c r="R40" s="50">
        <f t="shared" si="4"/>
        <v>0</v>
      </c>
      <c r="S40" s="51">
        <f>(IF('Net present values'!$D$7="Declining (3.5%)",'Discount Factors'!$D37,IF('Net present values'!$D$7="Constant (3.5%)",'Discount Factors'!$E37,IF('Net present values'!$D$7="Constant (5%)",'Discount Factors'!$F37,IF('Net present values'!$D$7="Constant (8%)",'Discount Factors'!$G37,)))))*R40</f>
        <v>0</v>
      </c>
      <c r="T40" s="28"/>
      <c r="U40" s="58">
        <f t="shared" si="5"/>
        <v>0</v>
      </c>
      <c r="V40" s="51">
        <f>(IF('Net present values'!$D$7="Declining (3.5%)",'Discount Factors'!$D37,IF('Net present values'!$D$7="Constant (3.5%)",'Discount Factors'!$E37,IF('Net present values'!$D$7="Constant (5%)",'Discount Factors'!$F37,IF('Net present values'!$D$7="Constant (8%)",'Discount Factors'!$G37,)))))*U40</f>
        <v>0</v>
      </c>
    </row>
    <row r="41" spans="14:22" ht="12.75">
      <c r="N41" s="104">
        <v>35</v>
      </c>
      <c r="O41" s="50">
        <f t="shared" si="3"/>
        <v>2164302</v>
      </c>
      <c r="P41" s="51">
        <f>(IF('Net present values'!$D$7="Declining (3.5%)",'Discount Factors'!$D38,IF('Net present values'!$D$7="Constant (3.5%)",'Discount Factors'!$E38,IF('Net present values'!$D$7="Constant (5%)",'Discount Factors'!$F38,IF('Net present values'!$D$7="Constant (8%)",'Discount Factors'!$G38,)))))*O41</f>
        <v>665152.5240819269</v>
      </c>
      <c r="R41" s="50">
        <f t="shared" si="4"/>
        <v>0</v>
      </c>
      <c r="S41" s="51">
        <f>(IF('Net present values'!$D$7="Declining (3.5%)",'Discount Factors'!$D38,IF('Net present values'!$D$7="Constant (3.5%)",'Discount Factors'!$E38,IF('Net present values'!$D$7="Constant (5%)",'Discount Factors'!$F38,IF('Net present values'!$D$7="Constant (8%)",'Discount Factors'!$G38,)))))*R41</f>
        <v>0</v>
      </c>
      <c r="T41" s="28"/>
      <c r="U41" s="58">
        <f t="shared" si="5"/>
        <v>0</v>
      </c>
      <c r="V41" s="51">
        <f>(IF('Net present values'!$D$7="Declining (3.5%)",'Discount Factors'!$D38,IF('Net present values'!$D$7="Constant (3.5%)",'Discount Factors'!$E38,IF('Net present values'!$D$7="Constant (5%)",'Discount Factors'!$F38,IF('Net present values'!$D$7="Constant (8%)",'Discount Factors'!$G38,)))))*U41</f>
        <v>0</v>
      </c>
    </row>
    <row r="42" spans="14:22" ht="12.75">
      <c r="N42" s="104">
        <v>36</v>
      </c>
      <c r="O42" s="50">
        <f t="shared" si="3"/>
        <v>2164302</v>
      </c>
      <c r="P42" s="51">
        <f>(IF('Net present values'!$D$7="Declining (3.5%)",'Discount Factors'!$D39,IF('Net present values'!$D$7="Constant (3.5%)",'Discount Factors'!$E39,IF('Net present values'!$D$7="Constant (5%)",'Discount Factors'!$F39,IF('Net present values'!$D$7="Constant (8%)",'Discount Factors'!$G39,)))))*O42</f>
        <v>645779.1495941038</v>
      </c>
      <c r="R42" s="50">
        <f t="shared" si="4"/>
        <v>0</v>
      </c>
      <c r="S42" s="51">
        <f>(IF('Net present values'!$D$7="Declining (3.5%)",'Discount Factors'!$D39,IF('Net present values'!$D$7="Constant (3.5%)",'Discount Factors'!$E39,IF('Net present values'!$D$7="Constant (5%)",'Discount Factors'!$F39,IF('Net present values'!$D$7="Constant (8%)",'Discount Factors'!$G39,)))))*R42</f>
        <v>0</v>
      </c>
      <c r="T42" s="28"/>
      <c r="U42" s="58">
        <f t="shared" si="5"/>
        <v>0</v>
      </c>
      <c r="V42" s="51">
        <f>(IF('Net present values'!$D$7="Declining (3.5%)",'Discount Factors'!$D39,IF('Net present values'!$D$7="Constant (3.5%)",'Discount Factors'!$E39,IF('Net present values'!$D$7="Constant (5%)",'Discount Factors'!$F39,IF('Net present values'!$D$7="Constant (8%)",'Discount Factors'!$G39,)))))*U42</f>
        <v>0</v>
      </c>
    </row>
    <row r="43" spans="14:22" ht="12.75">
      <c r="N43" s="104">
        <v>37</v>
      </c>
      <c r="O43" s="50">
        <f t="shared" si="3"/>
        <v>2164302</v>
      </c>
      <c r="P43" s="51">
        <f>(IF('Net present values'!$D$7="Declining (3.5%)",'Discount Factors'!$D40,IF('Net present values'!$D$7="Constant (3.5%)",'Discount Factors'!$E40,IF('Net present values'!$D$7="Constant (5%)",'Discount Factors'!$F40,IF('Net present values'!$D$7="Constant (8%)",'Discount Factors'!$G40,)))))*O43</f>
        <v>626970.0481496153</v>
      </c>
      <c r="R43" s="50">
        <f t="shared" si="4"/>
        <v>0</v>
      </c>
      <c r="S43" s="51">
        <f>(IF('Net present values'!$D$7="Declining (3.5%)",'Discount Factors'!$D40,IF('Net present values'!$D$7="Constant (3.5%)",'Discount Factors'!$E40,IF('Net present values'!$D$7="Constant (5%)",'Discount Factors'!$F40,IF('Net present values'!$D$7="Constant (8%)",'Discount Factors'!$G40,)))))*R43</f>
        <v>0</v>
      </c>
      <c r="T43" s="28"/>
      <c r="U43" s="58">
        <f t="shared" si="5"/>
        <v>0</v>
      </c>
      <c r="V43" s="51">
        <f>(IF('Net present values'!$D$7="Declining (3.5%)",'Discount Factors'!$D40,IF('Net present values'!$D$7="Constant (3.5%)",'Discount Factors'!$E40,IF('Net present values'!$D$7="Constant (5%)",'Discount Factors'!$F40,IF('Net present values'!$D$7="Constant (8%)",'Discount Factors'!$G40,)))))*U43</f>
        <v>0</v>
      </c>
    </row>
    <row r="44" spans="14:22" ht="12.75">
      <c r="N44" s="104">
        <v>38</v>
      </c>
      <c r="O44" s="50">
        <f t="shared" si="3"/>
        <v>2164302</v>
      </c>
      <c r="P44" s="51">
        <f>(IF('Net present values'!$D$7="Declining (3.5%)",'Discount Factors'!$D41,IF('Net present values'!$D$7="Constant (3.5%)",'Discount Factors'!$E41,IF('Net present values'!$D$7="Constant (5%)",'Discount Factors'!$F41,IF('Net present values'!$D$7="Constant (8%)",'Discount Factors'!$G41,)))))*O44</f>
        <v>608708.784611277</v>
      </c>
      <c r="R44" s="50">
        <f t="shared" si="4"/>
        <v>0</v>
      </c>
      <c r="S44" s="51">
        <f>(IF('Net present values'!$D$7="Declining (3.5%)",'Discount Factors'!$D41,IF('Net present values'!$D$7="Constant (3.5%)",'Discount Factors'!$E41,IF('Net present values'!$D$7="Constant (5%)",'Discount Factors'!$F41,IF('Net present values'!$D$7="Constant (8%)",'Discount Factors'!$G41,)))))*R44</f>
        <v>0</v>
      </c>
      <c r="T44" s="28"/>
      <c r="U44" s="58">
        <f t="shared" si="5"/>
        <v>0</v>
      </c>
      <c r="V44" s="51">
        <f>(IF('Net present values'!$D$7="Declining (3.5%)",'Discount Factors'!$D41,IF('Net present values'!$D$7="Constant (3.5%)",'Discount Factors'!$E41,IF('Net present values'!$D$7="Constant (5%)",'Discount Factors'!$F41,IF('Net present values'!$D$7="Constant (8%)",'Discount Factors'!$G41,)))))*U44</f>
        <v>0</v>
      </c>
    </row>
    <row r="45" spans="14:22" ht="12.75">
      <c r="N45" s="104">
        <v>39</v>
      </c>
      <c r="O45" s="50">
        <f t="shared" si="3"/>
        <v>2164302</v>
      </c>
      <c r="P45" s="51">
        <f>(IF('Net present values'!$D$7="Declining (3.5%)",'Discount Factors'!$D42,IF('Net present values'!$D$7="Constant (3.5%)",'Discount Factors'!$E42,IF('Net present values'!$D$7="Constant (5%)",'Discount Factors'!$F42,IF('Net present values'!$D$7="Constant (8%)",'Discount Factors'!$G42,)))))*O45</f>
        <v>590979.4025352205</v>
      </c>
      <c r="R45" s="50">
        <f t="shared" si="4"/>
        <v>0</v>
      </c>
      <c r="S45" s="51">
        <f>(IF('Net present values'!$D$7="Declining (3.5%)",'Discount Factors'!$D42,IF('Net present values'!$D$7="Constant (3.5%)",'Discount Factors'!$E42,IF('Net present values'!$D$7="Constant (5%)",'Discount Factors'!$F42,IF('Net present values'!$D$7="Constant (8%)",'Discount Factors'!$G42,)))))*R45</f>
        <v>0</v>
      </c>
      <c r="T45" s="28"/>
      <c r="U45" s="58">
        <f t="shared" si="5"/>
        <v>0</v>
      </c>
      <c r="V45" s="51">
        <f>(IF('Net present values'!$D$7="Declining (3.5%)",'Discount Factors'!$D42,IF('Net present values'!$D$7="Constant (3.5%)",'Discount Factors'!$E42,IF('Net present values'!$D$7="Constant (5%)",'Discount Factors'!$F42,IF('Net present values'!$D$7="Constant (8%)",'Discount Factors'!$G42,)))))*U45</f>
        <v>0</v>
      </c>
    </row>
    <row r="46" spans="14:22" ht="12.75">
      <c r="N46" s="104">
        <v>40</v>
      </c>
      <c r="O46" s="50">
        <f t="shared" si="3"/>
        <v>2164302</v>
      </c>
      <c r="P46" s="51">
        <f>(IF('Net present values'!$D$7="Declining (3.5%)",'Discount Factors'!$D43,IF('Net present values'!$D$7="Constant (3.5%)",'Discount Factors'!$E43,IF('Net present values'!$D$7="Constant (5%)",'Discount Factors'!$F43,IF('Net present values'!$D$7="Constant (8%)",'Discount Factors'!$G43,)))))*O46</f>
        <v>573766.4102283694</v>
      </c>
      <c r="R46" s="50">
        <f t="shared" si="4"/>
        <v>0</v>
      </c>
      <c r="S46" s="51">
        <f>(IF('Net present values'!$D$7="Declining (3.5%)",'Discount Factors'!$D43,IF('Net present values'!$D$7="Constant (3.5%)",'Discount Factors'!$E43,IF('Net present values'!$D$7="Constant (5%)",'Discount Factors'!$F43,IF('Net present values'!$D$7="Constant (8%)",'Discount Factors'!$G43,)))))*R46</f>
        <v>0</v>
      </c>
      <c r="T46" s="28"/>
      <c r="U46" s="58">
        <f t="shared" si="5"/>
        <v>0</v>
      </c>
      <c r="V46" s="51">
        <f>(IF('Net present values'!$D$7="Declining (3.5%)",'Discount Factors'!$D43,IF('Net present values'!$D$7="Constant (3.5%)",'Discount Factors'!$E43,IF('Net present values'!$D$7="Constant (5%)",'Discount Factors'!$F43,IF('Net present values'!$D$7="Constant (8%)",'Discount Factors'!$G43,)))))*U46</f>
        <v>0</v>
      </c>
    </row>
    <row r="47" spans="14:22" ht="12.75">
      <c r="N47" s="104">
        <v>41</v>
      </c>
      <c r="O47" s="50">
        <f t="shared" si="3"/>
        <v>2164302</v>
      </c>
      <c r="P47" s="51">
        <f>(IF('Net present values'!$D$7="Declining (3.5%)",'Discount Factors'!$D44,IF('Net present values'!$D$7="Constant (3.5%)",'Discount Factors'!$E44,IF('Net present values'!$D$7="Constant (5%)",'Discount Factors'!$F44,IF('Net present values'!$D$7="Constant (8%)",'Discount Factors'!$G44,)))))*O47</f>
        <v>557054.767212009</v>
      </c>
      <c r="R47" s="50">
        <f t="shared" si="4"/>
        <v>0</v>
      </c>
      <c r="S47" s="51">
        <f>(IF('Net present values'!$D$7="Declining (3.5%)",'Discount Factors'!$D44,IF('Net present values'!$D$7="Constant (3.5%)",'Discount Factors'!$E44,IF('Net present values'!$D$7="Constant (5%)",'Discount Factors'!$F44,IF('Net present values'!$D$7="Constant (8%)",'Discount Factors'!$G44,)))))*R47</f>
        <v>0</v>
      </c>
      <c r="T47" s="28"/>
      <c r="U47" s="58">
        <f t="shared" si="5"/>
        <v>0</v>
      </c>
      <c r="V47" s="51">
        <f>(IF('Net present values'!$D$7="Declining (3.5%)",'Discount Factors'!$D44,IF('Net present values'!$D$7="Constant (3.5%)",'Discount Factors'!$E44,IF('Net present values'!$D$7="Constant (5%)",'Discount Factors'!$F44,IF('Net present values'!$D$7="Constant (8%)",'Discount Factors'!$G44,)))))*U47</f>
        <v>0</v>
      </c>
    </row>
    <row r="48" spans="14:22" ht="12.75">
      <c r="N48" s="104">
        <v>42</v>
      </c>
      <c r="O48" s="50">
        <f t="shared" si="3"/>
        <v>2164302</v>
      </c>
      <c r="P48" s="51">
        <f>(IF('Net present values'!$D$7="Declining (3.5%)",'Discount Factors'!$D45,IF('Net present values'!$D$7="Constant (3.5%)",'Discount Factors'!$E45,IF('Net present values'!$D$7="Constant (5%)",'Discount Factors'!$F45,IF('Net present values'!$D$7="Constant (8%)",'Discount Factors'!$G45,)))))*O48</f>
        <v>540829.8710796206</v>
      </c>
      <c r="R48" s="50">
        <f t="shared" si="4"/>
        <v>0</v>
      </c>
      <c r="S48" s="51">
        <f>(IF('Net present values'!$D$7="Declining (3.5%)",'Discount Factors'!$D45,IF('Net present values'!$D$7="Constant (3.5%)",'Discount Factors'!$E45,IF('Net present values'!$D$7="Constant (5%)",'Discount Factors'!$F45,IF('Net present values'!$D$7="Constant (8%)",'Discount Factors'!$G45,)))))*R48</f>
        <v>0</v>
      </c>
      <c r="T48" s="28"/>
      <c r="U48" s="58">
        <f t="shared" si="5"/>
        <v>0</v>
      </c>
      <c r="V48" s="51">
        <f>(IF('Net present values'!$D$7="Declining (3.5%)",'Discount Factors'!$D45,IF('Net present values'!$D$7="Constant (3.5%)",'Discount Factors'!$E45,IF('Net present values'!$D$7="Constant (5%)",'Discount Factors'!$F45,IF('Net present values'!$D$7="Constant (8%)",'Discount Factors'!$G45,)))))*U48</f>
        <v>0</v>
      </c>
    </row>
    <row r="49" spans="14:22" ht="12.75">
      <c r="N49" s="104">
        <v>43</v>
      </c>
      <c r="O49" s="50">
        <f t="shared" si="3"/>
        <v>2164302</v>
      </c>
      <c r="P49" s="51">
        <f>(IF('Net present values'!$D$7="Declining (3.5%)",'Discount Factors'!$D46,IF('Net present values'!$D$7="Constant (3.5%)",'Discount Factors'!$E46,IF('Net present values'!$D$7="Constant (5%)",'Discount Factors'!$F46,IF('Net present values'!$D$7="Constant (8%)",'Discount Factors'!$G46,)))))*O49</f>
        <v>525077.5447374957</v>
      </c>
      <c r="R49" s="50">
        <f t="shared" si="4"/>
        <v>0</v>
      </c>
      <c r="S49" s="51">
        <f>(IF('Net present values'!$D$7="Declining (3.5%)",'Discount Factors'!$D46,IF('Net present values'!$D$7="Constant (3.5%)",'Discount Factors'!$E46,IF('Net present values'!$D$7="Constant (5%)",'Discount Factors'!$F46,IF('Net present values'!$D$7="Constant (8%)",'Discount Factors'!$G46,)))))*R49</f>
        <v>0</v>
      </c>
      <c r="T49" s="28"/>
      <c r="U49" s="58">
        <f t="shared" si="5"/>
        <v>0</v>
      </c>
      <c r="V49" s="51">
        <f>(IF('Net present values'!$D$7="Declining (3.5%)",'Discount Factors'!$D46,IF('Net present values'!$D$7="Constant (3.5%)",'Discount Factors'!$E46,IF('Net present values'!$D$7="Constant (5%)",'Discount Factors'!$F46,IF('Net present values'!$D$7="Constant (8%)",'Discount Factors'!$G46,)))))*U49</f>
        <v>0</v>
      </c>
    </row>
    <row r="50" spans="14:22" ht="12.75">
      <c r="N50" s="104">
        <v>44</v>
      </c>
      <c r="O50" s="50">
        <f t="shared" si="3"/>
        <v>2164302</v>
      </c>
      <c r="P50" s="51">
        <f>(IF('Net present values'!$D$7="Declining (3.5%)",'Discount Factors'!$D47,IF('Net present values'!$D$7="Constant (3.5%)",'Discount Factors'!$E47,IF('Net present values'!$D$7="Constant (5%)",'Discount Factors'!$F47,IF('Net present values'!$D$7="Constant (8%)",'Discount Factors'!$G47,)))))*O50</f>
        <v>509784.0240169861</v>
      </c>
      <c r="R50" s="50">
        <f t="shared" si="4"/>
        <v>0</v>
      </c>
      <c r="S50" s="51">
        <f>(IF('Net present values'!$D$7="Declining (3.5%)",'Discount Factors'!$D47,IF('Net present values'!$D$7="Constant (3.5%)",'Discount Factors'!$E47,IF('Net present values'!$D$7="Constant (5%)",'Discount Factors'!$F47,IF('Net present values'!$D$7="Constant (8%)",'Discount Factors'!$G47,)))))*R50</f>
        <v>0</v>
      </c>
      <c r="T50" s="28"/>
      <c r="U50" s="58">
        <f t="shared" si="5"/>
        <v>0</v>
      </c>
      <c r="V50" s="51">
        <f>(IF('Net present values'!$D$7="Declining (3.5%)",'Discount Factors'!$D47,IF('Net present values'!$D$7="Constant (3.5%)",'Discount Factors'!$E47,IF('Net present values'!$D$7="Constant (5%)",'Discount Factors'!$F47,IF('Net present values'!$D$7="Constant (8%)",'Discount Factors'!$G47,)))))*U50</f>
        <v>0</v>
      </c>
    </row>
    <row r="51" spans="14:22" ht="12.75">
      <c r="N51" s="104">
        <v>45</v>
      </c>
      <c r="O51" s="50">
        <f t="shared" si="3"/>
        <v>2164302</v>
      </c>
      <c r="P51" s="51">
        <f>(IF('Net present values'!$D$7="Declining (3.5%)",'Discount Factors'!$D48,IF('Net present values'!$D$7="Constant (3.5%)",'Discount Factors'!$E48,IF('Net present values'!$D$7="Constant (5%)",'Discount Factors'!$F48,IF('Net present values'!$D$7="Constant (8%)",'Discount Factors'!$G48,)))))*O51</f>
        <v>494935.9456475592</v>
      </c>
      <c r="R51" s="50">
        <f t="shared" si="4"/>
        <v>0</v>
      </c>
      <c r="S51" s="51">
        <f>(IF('Net present values'!$D$7="Declining (3.5%)",'Discount Factors'!$D48,IF('Net present values'!$D$7="Constant (3.5%)",'Discount Factors'!$E48,IF('Net present values'!$D$7="Constant (5%)",'Discount Factors'!$F48,IF('Net present values'!$D$7="Constant (8%)",'Discount Factors'!$G48,)))))*R51</f>
        <v>0</v>
      </c>
      <c r="T51" s="28"/>
      <c r="U51" s="58">
        <f t="shared" si="5"/>
        <v>0</v>
      </c>
      <c r="V51" s="51">
        <f>(IF('Net present values'!$D$7="Declining (3.5%)",'Discount Factors'!$D48,IF('Net present values'!$D$7="Constant (3.5%)",'Discount Factors'!$E48,IF('Net present values'!$D$7="Constant (5%)",'Discount Factors'!$F48,IF('Net present values'!$D$7="Constant (8%)",'Discount Factors'!$G48,)))))*U51</f>
        <v>0</v>
      </c>
    </row>
    <row r="52" spans="14:22" ht="12.75">
      <c r="N52" s="104">
        <v>46</v>
      </c>
      <c r="O52" s="50">
        <f t="shared" si="3"/>
        <v>2164302</v>
      </c>
      <c r="P52" s="51">
        <f>(IF('Net present values'!$D$7="Declining (3.5%)",'Discount Factors'!$D49,IF('Net present values'!$D$7="Constant (3.5%)",'Discount Factors'!$E49,IF('Net present values'!$D$7="Constant (5%)",'Discount Factors'!$F49,IF('Net present values'!$D$7="Constant (8%)",'Discount Factors'!$G49,)))))*O52</f>
        <v>480520.3355801547</v>
      </c>
      <c r="R52" s="50">
        <f t="shared" si="4"/>
        <v>0</v>
      </c>
      <c r="S52" s="51">
        <f>(IF('Net present values'!$D$7="Declining (3.5%)",'Discount Factors'!$D49,IF('Net present values'!$D$7="Constant (3.5%)",'Discount Factors'!$E49,IF('Net present values'!$D$7="Constant (5%)",'Discount Factors'!$F49,IF('Net present values'!$D$7="Constant (8%)",'Discount Factors'!$G49,)))))*R52</f>
        <v>0</v>
      </c>
      <c r="T52" s="28"/>
      <c r="U52" s="58">
        <f t="shared" si="5"/>
        <v>0</v>
      </c>
      <c r="V52" s="51">
        <f>(IF('Net present values'!$D$7="Declining (3.5%)",'Discount Factors'!$D49,IF('Net present values'!$D$7="Constant (3.5%)",'Discount Factors'!$E49,IF('Net present values'!$D$7="Constant (5%)",'Discount Factors'!$F49,IF('Net present values'!$D$7="Constant (8%)",'Discount Factors'!$G49,)))))*U52</f>
        <v>0</v>
      </c>
    </row>
    <row r="53" spans="14:22" ht="12.75">
      <c r="N53" s="104">
        <v>47</v>
      </c>
      <c r="O53" s="50">
        <f t="shared" si="3"/>
        <v>2164302</v>
      </c>
      <c r="P53" s="51">
        <f>(IF('Net present values'!$D$7="Declining (3.5%)",'Discount Factors'!$D50,IF('Net present values'!$D$7="Constant (3.5%)",'Discount Factors'!$E50,IF('Net present values'!$D$7="Constant (5%)",'Discount Factors'!$F50,IF('Net present values'!$D$7="Constant (8%)",'Discount Factors'!$G50,)))))*O53</f>
        <v>466524.5976506356</v>
      </c>
      <c r="R53" s="50">
        <f t="shared" si="4"/>
        <v>0</v>
      </c>
      <c r="S53" s="51">
        <f>(IF('Net present values'!$D$7="Declining (3.5%)",'Discount Factors'!$D50,IF('Net present values'!$D$7="Constant (3.5%)",'Discount Factors'!$E50,IF('Net present values'!$D$7="Constant (5%)",'Discount Factors'!$F50,IF('Net present values'!$D$7="Constant (8%)",'Discount Factors'!$G50,)))))*R53</f>
        <v>0</v>
      </c>
      <c r="T53" s="28"/>
      <c r="U53" s="58">
        <f t="shared" si="5"/>
        <v>0</v>
      </c>
      <c r="V53" s="51">
        <f>(IF('Net present values'!$D$7="Declining (3.5%)",'Discount Factors'!$D50,IF('Net present values'!$D$7="Constant (3.5%)",'Discount Factors'!$E50,IF('Net present values'!$D$7="Constant (5%)",'Discount Factors'!$F50,IF('Net present values'!$D$7="Constant (8%)",'Discount Factors'!$G50,)))))*U53</f>
        <v>0</v>
      </c>
    </row>
    <row r="54" spans="14:22" ht="12.75">
      <c r="N54" s="104">
        <v>48</v>
      </c>
      <c r="O54" s="50">
        <f t="shared" si="3"/>
        <v>2164302</v>
      </c>
      <c r="P54" s="51">
        <f>(IF('Net present values'!$D$7="Declining (3.5%)",'Discount Factors'!$D51,IF('Net present values'!$D$7="Constant (3.5%)",'Discount Factors'!$E51,IF('Net present values'!$D$7="Constant (5%)",'Discount Factors'!$F51,IF('Net present values'!$D$7="Constant (8%)",'Discount Factors'!$G51,)))))*O54</f>
        <v>452936.50257343263</v>
      </c>
      <c r="R54" s="50">
        <f t="shared" si="4"/>
        <v>0</v>
      </c>
      <c r="S54" s="51">
        <f>(IF('Net present values'!$D$7="Declining (3.5%)",'Discount Factors'!$D51,IF('Net present values'!$D$7="Constant (3.5%)",'Discount Factors'!$E51,IF('Net present values'!$D$7="Constant (5%)",'Discount Factors'!$F51,IF('Net present values'!$D$7="Constant (8%)",'Discount Factors'!$G51,)))))*R54</f>
        <v>0</v>
      </c>
      <c r="T54" s="28"/>
      <c r="U54" s="58">
        <f t="shared" si="5"/>
        <v>0</v>
      </c>
      <c r="V54" s="51">
        <f>(IF('Net present values'!$D$7="Declining (3.5%)",'Discount Factors'!$D51,IF('Net present values'!$D$7="Constant (3.5%)",'Discount Factors'!$E51,IF('Net present values'!$D$7="Constant (5%)",'Discount Factors'!$F51,IF('Net present values'!$D$7="Constant (8%)",'Discount Factors'!$G51,)))))*U54</f>
        <v>0</v>
      </c>
    </row>
    <row r="55" spans="14:22" ht="12.75">
      <c r="N55" s="104">
        <v>49</v>
      </c>
      <c r="O55" s="50">
        <f t="shared" si="3"/>
        <v>2164302</v>
      </c>
      <c r="P55" s="51">
        <f>(IF('Net present values'!$D$7="Declining (3.5%)",'Discount Factors'!$D52,IF('Net present values'!$D$7="Constant (3.5%)",'Discount Factors'!$E52,IF('Net present values'!$D$7="Constant (5%)",'Discount Factors'!$F52,IF('Net present values'!$D$7="Constant (8%)",'Discount Factors'!$G52,)))))*O55</f>
        <v>439744.17725575983</v>
      </c>
      <c r="R55" s="50">
        <f t="shared" si="4"/>
        <v>0</v>
      </c>
      <c r="S55" s="51">
        <f>(IF('Net present values'!$D$7="Declining (3.5%)",'Discount Factors'!$D52,IF('Net present values'!$D$7="Constant (3.5%)",'Discount Factors'!$E52,IF('Net present values'!$D$7="Constant (5%)",'Discount Factors'!$F52,IF('Net present values'!$D$7="Constant (8%)",'Discount Factors'!$G52,)))))*R55</f>
        <v>0</v>
      </c>
      <c r="T55" s="28"/>
      <c r="U55" s="58">
        <f t="shared" si="5"/>
        <v>0</v>
      </c>
      <c r="V55" s="51">
        <f>(IF('Net present values'!$D$7="Declining (3.5%)",'Discount Factors'!$D52,IF('Net present values'!$D$7="Constant (3.5%)",'Discount Factors'!$E52,IF('Net present values'!$D$7="Constant (5%)",'Discount Factors'!$F52,IF('Net present values'!$D$7="Constant (8%)",'Discount Factors'!$G52,)))))*U55</f>
        <v>0</v>
      </c>
    </row>
    <row r="56" spans="14:22" ht="12.75">
      <c r="N56" s="104">
        <v>50</v>
      </c>
      <c r="O56" s="50">
        <f t="shared" si="3"/>
        <v>2164302</v>
      </c>
      <c r="P56" s="51">
        <f>(IF('Net present values'!$D$7="Declining (3.5%)",'Discount Factors'!$D53,IF('Net present values'!$D$7="Constant (3.5%)",'Discount Factors'!$E53,IF('Net present values'!$D$7="Constant (5%)",'Discount Factors'!$F53,IF('Net present values'!$D$7="Constant (8%)",'Discount Factors'!$G53,)))))*O56</f>
        <v>426936.0944230678</v>
      </c>
      <c r="R56" s="50">
        <f t="shared" si="4"/>
        <v>0</v>
      </c>
      <c r="S56" s="51">
        <f>(IF('Net present values'!$D$7="Declining (3.5%)",'Discount Factors'!$D53,IF('Net present values'!$D$7="Constant (3.5%)",'Discount Factors'!$E53,IF('Net present values'!$D$7="Constant (5%)",'Discount Factors'!$F53,IF('Net present values'!$D$7="Constant (8%)",'Discount Factors'!$G53,)))))*R56</f>
        <v>0</v>
      </c>
      <c r="T56" s="28"/>
      <c r="U56" s="58">
        <f t="shared" si="5"/>
        <v>0</v>
      </c>
      <c r="V56" s="51">
        <f>(IF('Net present values'!$D$7="Declining (3.5%)",'Discount Factors'!$D53,IF('Net present values'!$D$7="Constant (3.5%)",'Discount Factors'!$E53,IF('Net present values'!$D$7="Constant (5%)",'Discount Factors'!$F53,IF('Net present values'!$D$7="Constant (8%)",'Discount Factors'!$G53,)))))*U56</f>
        <v>0</v>
      </c>
    </row>
    <row r="57" spans="14:22" ht="12.75">
      <c r="N57" s="104">
        <v>51</v>
      </c>
      <c r="O57" s="50">
        <f>$E$21*2</f>
        <v>2885736</v>
      </c>
      <c r="P57" s="51">
        <f>(IF('Net present values'!$D$7="Declining (3.5%)",'Discount Factors'!$D54,IF('Net present values'!$D$7="Constant (3.5%)",'Discount Factors'!$E54,IF('Net present values'!$D$7="Constant (5%)",'Discount Factors'!$F54,IF('Net present values'!$D$7="Constant (8%)",'Discount Factors'!$G54,)))))*O57</f>
        <v>552668.0833955571</v>
      </c>
      <c r="R57" s="50">
        <f t="shared" si="4"/>
        <v>0</v>
      </c>
      <c r="S57" s="51">
        <f>(IF('Net present values'!$D$7="Declining (3.5%)",'Discount Factors'!$D54,IF('Net present values'!$D$7="Constant (3.5%)",'Discount Factors'!$E54,IF('Net present values'!$D$7="Constant (5%)",'Discount Factors'!$F54,IF('Net present values'!$D$7="Constant (8%)",'Discount Factors'!$G54,)))))*R57</f>
        <v>0</v>
      </c>
      <c r="T57" s="28"/>
      <c r="U57" s="58">
        <f t="shared" si="5"/>
        <v>0</v>
      </c>
      <c r="V57" s="51">
        <f>(IF('Net present values'!$D$7="Declining (3.5%)",'Discount Factors'!$D54,IF('Net present values'!$D$7="Constant (3.5%)",'Discount Factors'!$E54,IF('Net present values'!$D$7="Constant (5%)",'Discount Factors'!$F54,IF('Net present values'!$D$7="Constant (8%)",'Discount Factors'!$G54,)))))*U57</f>
        <v>0</v>
      </c>
    </row>
    <row r="58" spans="14:22" ht="12.75">
      <c r="N58" s="104">
        <v>52</v>
      </c>
      <c r="O58" s="50">
        <f aca="true" t="shared" si="6" ref="O58:O106">$E$21*2</f>
        <v>2885736</v>
      </c>
      <c r="P58" s="51">
        <f>(IF('Net present values'!$D$7="Declining (3.5%)",'Discount Factors'!$D55,IF('Net present values'!$D$7="Constant (3.5%)",'Discount Factors'!$E55,IF('Net present values'!$D$7="Constant (5%)",'Discount Factors'!$F55,IF('Net present values'!$D$7="Constant (8%)",'Discount Factors'!$G55,)))))*O58</f>
        <v>536570.954752968</v>
      </c>
      <c r="R58" s="50">
        <f t="shared" si="4"/>
        <v>0</v>
      </c>
      <c r="S58" s="51">
        <f>(IF('Net present values'!$D$7="Declining (3.5%)",'Discount Factors'!$D55,IF('Net present values'!$D$7="Constant (3.5%)",'Discount Factors'!$E55,IF('Net present values'!$D$7="Constant (5%)",'Discount Factors'!$F55,IF('Net present values'!$D$7="Constant (8%)",'Discount Factors'!$G55,)))))*R58</f>
        <v>0</v>
      </c>
      <c r="T58" s="28"/>
      <c r="U58" s="58">
        <f t="shared" si="5"/>
        <v>0</v>
      </c>
      <c r="V58" s="51">
        <f>(IF('Net present values'!$D$7="Declining (3.5%)",'Discount Factors'!$D55,IF('Net present values'!$D$7="Constant (3.5%)",'Discount Factors'!$E55,IF('Net present values'!$D$7="Constant (5%)",'Discount Factors'!$F55,IF('Net present values'!$D$7="Constant (8%)",'Discount Factors'!$G55,)))))*U58</f>
        <v>0</v>
      </c>
    </row>
    <row r="59" spans="14:22" ht="12.75">
      <c r="N59" s="104">
        <v>53</v>
      </c>
      <c r="O59" s="50">
        <f t="shared" si="6"/>
        <v>2885736</v>
      </c>
      <c r="P59" s="51">
        <f>(IF('Net present values'!$D$7="Declining (3.5%)",'Discount Factors'!$D56,IF('Net present values'!$D$7="Constant (3.5%)",'Discount Factors'!$E56,IF('Net present values'!$D$7="Constant (5%)",'Discount Factors'!$F56,IF('Net present values'!$D$7="Constant (8%)",'Discount Factors'!$G56,)))))*O59</f>
        <v>520942.6745174446</v>
      </c>
      <c r="R59" s="50">
        <f t="shared" si="4"/>
        <v>0</v>
      </c>
      <c r="S59" s="51">
        <f>(IF('Net present values'!$D$7="Declining (3.5%)",'Discount Factors'!$D56,IF('Net present values'!$D$7="Constant (3.5%)",'Discount Factors'!$E56,IF('Net present values'!$D$7="Constant (5%)",'Discount Factors'!$F56,IF('Net present values'!$D$7="Constant (8%)",'Discount Factors'!$G56,)))))*R59</f>
        <v>0</v>
      </c>
      <c r="T59" s="28"/>
      <c r="U59" s="58">
        <f t="shared" si="5"/>
        <v>0</v>
      </c>
      <c r="V59" s="51">
        <f>(IF('Net present values'!$D$7="Declining (3.5%)",'Discount Factors'!$D56,IF('Net present values'!$D$7="Constant (3.5%)",'Discount Factors'!$E56,IF('Net present values'!$D$7="Constant (5%)",'Discount Factors'!$F56,IF('Net present values'!$D$7="Constant (8%)",'Discount Factors'!$G56,)))))*U59</f>
        <v>0</v>
      </c>
    </row>
    <row r="60" spans="14:22" ht="12.75">
      <c r="N60" s="104">
        <v>54</v>
      </c>
      <c r="O60" s="50">
        <f t="shared" si="6"/>
        <v>2885736</v>
      </c>
      <c r="P60" s="51">
        <f>(IF('Net present values'!$D$7="Declining (3.5%)",'Discount Factors'!$D57,IF('Net present values'!$D$7="Constant (3.5%)",'Discount Factors'!$E57,IF('Net present values'!$D$7="Constant (5%)",'Discount Factors'!$F57,IF('Net present values'!$D$7="Constant (8%)",'Discount Factors'!$G57,)))))*O60</f>
        <v>505769.5869101405</v>
      </c>
      <c r="R60" s="50">
        <f t="shared" si="4"/>
        <v>0</v>
      </c>
      <c r="S60" s="51">
        <f>(IF('Net present values'!$D$7="Declining (3.5%)",'Discount Factors'!$D57,IF('Net present values'!$D$7="Constant (3.5%)",'Discount Factors'!$E57,IF('Net present values'!$D$7="Constant (5%)",'Discount Factors'!$F57,IF('Net present values'!$D$7="Constant (8%)",'Discount Factors'!$G57,)))))*R60</f>
        <v>0</v>
      </c>
      <c r="T60" s="28"/>
      <c r="U60" s="58">
        <f t="shared" si="5"/>
        <v>0</v>
      </c>
      <c r="V60" s="51">
        <f>(IF('Net present values'!$D$7="Declining (3.5%)",'Discount Factors'!$D57,IF('Net present values'!$D$7="Constant (3.5%)",'Discount Factors'!$E57,IF('Net present values'!$D$7="Constant (5%)",'Discount Factors'!$F57,IF('Net present values'!$D$7="Constant (8%)",'Discount Factors'!$G57,)))))*U60</f>
        <v>0</v>
      </c>
    </row>
    <row r="61" spans="14:22" ht="12.75">
      <c r="N61" s="104">
        <v>55</v>
      </c>
      <c r="O61" s="50">
        <f t="shared" si="6"/>
        <v>2885736</v>
      </c>
      <c r="P61" s="51">
        <f>(IF('Net present values'!$D$7="Declining (3.5%)",'Discount Factors'!$D58,IF('Net present values'!$D$7="Constant (3.5%)",'Discount Factors'!$E58,IF('Net present values'!$D$7="Constant (5%)",'Discount Factors'!$F58,IF('Net present values'!$D$7="Constant (8%)",'Discount Factors'!$G58,)))))*O61</f>
        <v>491038.43389334035</v>
      </c>
      <c r="R61" s="50">
        <f t="shared" si="4"/>
        <v>0</v>
      </c>
      <c r="S61" s="51">
        <f>(IF('Net present values'!$D$7="Declining (3.5%)",'Discount Factors'!$D58,IF('Net present values'!$D$7="Constant (3.5%)",'Discount Factors'!$E58,IF('Net present values'!$D$7="Constant (5%)",'Discount Factors'!$F58,IF('Net present values'!$D$7="Constant (8%)",'Discount Factors'!$G58,)))))*R61</f>
        <v>0</v>
      </c>
      <c r="T61" s="28"/>
      <c r="U61" s="58">
        <f t="shared" si="5"/>
        <v>0</v>
      </c>
      <c r="V61" s="51">
        <f>(IF('Net present values'!$D$7="Declining (3.5%)",'Discount Factors'!$D58,IF('Net present values'!$D$7="Constant (3.5%)",'Discount Factors'!$E58,IF('Net present values'!$D$7="Constant (5%)",'Discount Factors'!$F58,IF('Net present values'!$D$7="Constant (8%)",'Discount Factors'!$G58,)))))*U61</f>
        <v>0</v>
      </c>
    </row>
    <row r="62" spans="14:22" ht="12.75">
      <c r="N62" s="104">
        <v>56</v>
      </c>
      <c r="O62" s="50">
        <f t="shared" si="6"/>
        <v>2885736</v>
      </c>
      <c r="P62" s="51">
        <f>(IF('Net present values'!$D$7="Declining (3.5%)",'Discount Factors'!$D59,IF('Net present values'!$D$7="Constant (3.5%)",'Discount Factors'!$E59,IF('Net present values'!$D$7="Constant (5%)",'Discount Factors'!$F59,IF('Net present values'!$D$7="Constant (8%)",'Discount Factors'!$G59,)))))*O62</f>
        <v>476736.3435857672</v>
      </c>
      <c r="R62" s="50">
        <f t="shared" si="4"/>
        <v>0</v>
      </c>
      <c r="S62" s="51">
        <f>(IF('Net present values'!$D$7="Declining (3.5%)",'Discount Factors'!$D59,IF('Net present values'!$D$7="Constant (3.5%)",'Discount Factors'!$E59,IF('Net present values'!$D$7="Constant (5%)",'Discount Factors'!$F59,IF('Net present values'!$D$7="Constant (8%)",'Discount Factors'!$G59,)))))*R62</f>
        <v>0</v>
      </c>
      <c r="T62" s="28"/>
      <c r="U62" s="58">
        <f t="shared" si="5"/>
        <v>0</v>
      </c>
      <c r="V62" s="51">
        <f>(IF('Net present values'!$D$7="Declining (3.5%)",'Discount Factors'!$D59,IF('Net present values'!$D$7="Constant (3.5%)",'Discount Factors'!$E59,IF('Net present values'!$D$7="Constant (5%)",'Discount Factors'!$F59,IF('Net present values'!$D$7="Constant (8%)",'Discount Factors'!$G59,)))))*U62</f>
        <v>0</v>
      </c>
    </row>
    <row r="63" spans="14:22" ht="12.75">
      <c r="N63" s="104">
        <v>57</v>
      </c>
      <c r="O63" s="50">
        <f t="shared" si="6"/>
        <v>2885736</v>
      </c>
      <c r="P63" s="51">
        <f>(IF('Net present values'!$D$7="Declining (3.5%)",'Discount Factors'!$D60,IF('Net present values'!$D$7="Constant (3.5%)",'Discount Factors'!$E60,IF('Net present values'!$D$7="Constant (5%)",'Discount Factors'!$F60,IF('Net present values'!$D$7="Constant (8%)",'Discount Factors'!$G60,)))))*O63</f>
        <v>462850.819015308</v>
      </c>
      <c r="R63" s="50">
        <f t="shared" si="4"/>
        <v>0</v>
      </c>
      <c r="S63" s="51">
        <f>(IF('Net present values'!$D$7="Declining (3.5%)",'Discount Factors'!$D60,IF('Net present values'!$D$7="Constant (3.5%)",'Discount Factors'!$E60,IF('Net present values'!$D$7="Constant (5%)",'Discount Factors'!$F60,IF('Net present values'!$D$7="Constant (8%)",'Discount Factors'!$G60,)))))*R63</f>
        <v>0</v>
      </c>
      <c r="T63" s="28"/>
      <c r="U63" s="58">
        <f t="shared" si="5"/>
        <v>0</v>
      </c>
      <c r="V63" s="51">
        <f>(IF('Net present values'!$D$7="Declining (3.5%)",'Discount Factors'!$D60,IF('Net present values'!$D$7="Constant (3.5%)",'Discount Factors'!$E60,IF('Net present values'!$D$7="Constant (5%)",'Discount Factors'!$F60,IF('Net present values'!$D$7="Constant (8%)",'Discount Factors'!$G60,)))))*U63</f>
        <v>0</v>
      </c>
    </row>
    <row r="64" spans="14:22" ht="12.75">
      <c r="N64" s="104">
        <v>58</v>
      </c>
      <c r="O64" s="50">
        <f t="shared" si="6"/>
        <v>2885736</v>
      </c>
      <c r="P64" s="51">
        <f>(IF('Net present values'!$D$7="Declining (3.5%)",'Discount Factors'!$D61,IF('Net present values'!$D$7="Constant (3.5%)",'Discount Factors'!$E61,IF('Net present values'!$D$7="Constant (5%)",'Discount Factors'!$F61,IF('Net present values'!$D$7="Constant (8%)",'Discount Factors'!$G61,)))))*O64</f>
        <v>449369.7271993282</v>
      </c>
      <c r="R64" s="50">
        <f t="shared" si="4"/>
        <v>0</v>
      </c>
      <c r="S64" s="51">
        <f>(IF('Net present values'!$D$7="Declining (3.5%)",'Discount Factors'!$D61,IF('Net present values'!$D$7="Constant (3.5%)",'Discount Factors'!$E61,IF('Net present values'!$D$7="Constant (5%)",'Discount Factors'!$F61,IF('Net present values'!$D$7="Constant (8%)",'Discount Factors'!$G61,)))))*R64</f>
        <v>0</v>
      </c>
      <c r="T64" s="28"/>
      <c r="U64" s="58">
        <f t="shared" si="5"/>
        <v>0</v>
      </c>
      <c r="V64" s="51">
        <f>(IF('Net present values'!$D$7="Declining (3.5%)",'Discount Factors'!$D61,IF('Net present values'!$D$7="Constant (3.5%)",'Discount Factors'!$E61,IF('Net present values'!$D$7="Constant (5%)",'Discount Factors'!$F61,IF('Net present values'!$D$7="Constant (8%)",'Discount Factors'!$G61,)))))*U64</f>
        <v>0</v>
      </c>
    </row>
    <row r="65" spans="14:22" ht="12.75">
      <c r="N65" s="104">
        <v>59</v>
      </c>
      <c r="O65" s="50">
        <f t="shared" si="6"/>
        <v>2885736</v>
      </c>
      <c r="P65" s="51">
        <f>(IF('Net present values'!$D$7="Declining (3.5%)",'Discount Factors'!$D62,IF('Net present values'!$D$7="Constant (3.5%)",'Discount Factors'!$E62,IF('Net present values'!$D$7="Constant (5%)",'Discount Factors'!$F62,IF('Net present values'!$D$7="Constant (8%)",'Discount Factors'!$G62,)))))*O65</f>
        <v>436281.28854303714</v>
      </c>
      <c r="R65" s="50">
        <f t="shared" si="4"/>
        <v>0</v>
      </c>
      <c r="S65" s="51">
        <f>(IF('Net present values'!$D$7="Declining (3.5%)",'Discount Factors'!$D62,IF('Net present values'!$D$7="Constant (3.5%)",'Discount Factors'!$E62,IF('Net present values'!$D$7="Constant (5%)",'Discount Factors'!$F62,IF('Net present values'!$D$7="Constant (8%)",'Discount Factors'!$G62,)))))*R65</f>
        <v>0</v>
      </c>
      <c r="T65" s="28"/>
      <c r="U65" s="58">
        <f t="shared" si="5"/>
        <v>0</v>
      </c>
      <c r="V65" s="51">
        <f>(IF('Net present values'!$D$7="Declining (3.5%)",'Discount Factors'!$D62,IF('Net present values'!$D$7="Constant (3.5%)",'Discount Factors'!$E62,IF('Net present values'!$D$7="Constant (5%)",'Discount Factors'!$F62,IF('Net present values'!$D$7="Constant (8%)",'Discount Factors'!$G62,)))))*U65</f>
        <v>0</v>
      </c>
    </row>
    <row r="66" spans="14:22" ht="12.75">
      <c r="N66" s="104">
        <v>60</v>
      </c>
      <c r="O66" s="50">
        <f t="shared" si="6"/>
        <v>2885736</v>
      </c>
      <c r="P66" s="51">
        <f>(IF('Net present values'!$D$7="Declining (3.5%)",'Discount Factors'!$D63,IF('Net present values'!$D$7="Constant (3.5%)",'Discount Factors'!$E63,IF('Net present values'!$D$7="Constant (5%)",'Discount Factors'!$F63,IF('Net present values'!$D$7="Constant (8%)",'Discount Factors'!$G63,)))))*O66</f>
        <v>423574.06654663803</v>
      </c>
      <c r="R66" s="50">
        <f t="shared" si="4"/>
        <v>0</v>
      </c>
      <c r="S66" s="51">
        <f>(IF('Net present values'!$D$7="Declining (3.5%)",'Discount Factors'!$D63,IF('Net present values'!$D$7="Constant (3.5%)",'Discount Factors'!$E63,IF('Net present values'!$D$7="Constant (5%)",'Discount Factors'!$F63,IF('Net present values'!$D$7="Constant (8%)",'Discount Factors'!$G63,)))))*R66</f>
        <v>0</v>
      </c>
      <c r="T66" s="28"/>
      <c r="U66" s="58">
        <f t="shared" si="5"/>
        <v>0</v>
      </c>
      <c r="V66" s="51">
        <f>(IF('Net present values'!$D$7="Declining (3.5%)",'Discount Factors'!$D63,IF('Net present values'!$D$7="Constant (3.5%)",'Discount Factors'!$E63,IF('Net present values'!$D$7="Constant (5%)",'Discount Factors'!$F63,IF('Net present values'!$D$7="Constant (8%)",'Discount Factors'!$G63,)))))*U66</f>
        <v>0</v>
      </c>
    </row>
    <row r="67" spans="14:22" ht="12.75">
      <c r="N67" s="104">
        <v>61</v>
      </c>
      <c r="O67" s="50">
        <f t="shared" si="6"/>
        <v>2885736</v>
      </c>
      <c r="P67" s="51">
        <f>(IF('Net present values'!$D$7="Declining (3.5%)",'Discount Factors'!$D64,IF('Net present values'!$D$7="Constant (3.5%)",'Discount Factors'!$E64,IF('Net present values'!$D$7="Constant (5%)",'Discount Factors'!$F64,IF('Net present values'!$D$7="Constant (8%)",'Discount Factors'!$G64,)))))*O67</f>
        <v>411236.9578122698</v>
      </c>
      <c r="R67" s="50">
        <f t="shared" si="4"/>
        <v>0</v>
      </c>
      <c r="S67" s="51">
        <f>(IF('Net present values'!$D$7="Declining (3.5%)",'Discount Factors'!$D64,IF('Net present values'!$D$7="Constant (3.5%)",'Discount Factors'!$E64,IF('Net present values'!$D$7="Constant (5%)",'Discount Factors'!$F64,IF('Net present values'!$D$7="Constant (8%)",'Discount Factors'!$G64,)))))*R67</f>
        <v>0</v>
      </c>
      <c r="T67" s="28"/>
      <c r="U67" s="58">
        <f t="shared" si="5"/>
        <v>0</v>
      </c>
      <c r="V67" s="51">
        <f>(IF('Net present values'!$D$7="Declining (3.5%)",'Discount Factors'!$D64,IF('Net present values'!$D$7="Constant (3.5%)",'Discount Factors'!$E64,IF('Net present values'!$D$7="Constant (5%)",'Discount Factors'!$F64,IF('Net present values'!$D$7="Constant (8%)",'Discount Factors'!$G64,)))))*U67</f>
        <v>0</v>
      </c>
    </row>
    <row r="68" spans="14:22" ht="12.75">
      <c r="N68" s="104">
        <v>62</v>
      </c>
      <c r="O68" s="50">
        <f t="shared" si="6"/>
        <v>2885736</v>
      </c>
      <c r="P68" s="51">
        <f>(IF('Net present values'!$D$7="Declining (3.5%)",'Discount Factors'!$D65,IF('Net present values'!$D$7="Constant (3.5%)",'Discount Factors'!$E65,IF('Net present values'!$D$7="Constant (5%)",'Discount Factors'!$F65,IF('Net present values'!$D$7="Constant (8%)",'Discount Factors'!$G65,)))))*O68</f>
        <v>399259.18234200956</v>
      </c>
      <c r="R68" s="50">
        <f t="shared" si="4"/>
        <v>0</v>
      </c>
      <c r="S68" s="51">
        <f>(IF('Net present values'!$D$7="Declining (3.5%)",'Discount Factors'!$D65,IF('Net present values'!$D$7="Constant (3.5%)",'Discount Factors'!$E65,IF('Net present values'!$D$7="Constant (5%)",'Discount Factors'!$F65,IF('Net present values'!$D$7="Constant (8%)",'Discount Factors'!$G65,)))))*R68</f>
        <v>0</v>
      </c>
      <c r="T68" s="28"/>
      <c r="U68" s="58">
        <f t="shared" si="5"/>
        <v>0</v>
      </c>
      <c r="V68" s="51">
        <f>(IF('Net present values'!$D$7="Declining (3.5%)",'Discount Factors'!$D65,IF('Net present values'!$D$7="Constant (3.5%)",'Discount Factors'!$E65,IF('Net present values'!$D$7="Constant (5%)",'Discount Factors'!$F65,IF('Net present values'!$D$7="Constant (8%)",'Discount Factors'!$G65,)))))*U68</f>
        <v>0</v>
      </c>
    </row>
    <row r="69" spans="14:22" ht="12.75">
      <c r="N69" s="104">
        <v>63</v>
      </c>
      <c r="O69" s="50">
        <f t="shared" si="6"/>
        <v>2885736</v>
      </c>
      <c r="P69" s="51">
        <f>(IF('Net present values'!$D$7="Declining (3.5%)",'Discount Factors'!$D66,IF('Net present values'!$D$7="Constant (3.5%)",'Discount Factors'!$E66,IF('Net present values'!$D$7="Constant (5%)",'Discount Factors'!$F66,IF('Net present values'!$D$7="Constant (8%)",'Discount Factors'!$G66,)))))*O69</f>
        <v>387630.2741184559</v>
      </c>
      <c r="R69" s="50">
        <f t="shared" si="4"/>
        <v>0</v>
      </c>
      <c r="S69" s="51">
        <f>(IF('Net present values'!$D$7="Declining (3.5%)",'Discount Factors'!$D66,IF('Net present values'!$D$7="Constant (3.5%)",'Discount Factors'!$E66,IF('Net present values'!$D$7="Constant (5%)",'Discount Factors'!$F66,IF('Net present values'!$D$7="Constant (8%)",'Discount Factors'!$G66,)))))*R69</f>
        <v>0</v>
      </c>
      <c r="T69" s="28"/>
      <c r="U69" s="58">
        <f t="shared" si="5"/>
        <v>0</v>
      </c>
      <c r="V69" s="51">
        <f>(IF('Net present values'!$D$7="Declining (3.5%)",'Discount Factors'!$D66,IF('Net present values'!$D$7="Constant (3.5%)",'Discount Factors'!$E66,IF('Net present values'!$D$7="Constant (5%)",'Discount Factors'!$F66,IF('Net present values'!$D$7="Constant (8%)",'Discount Factors'!$G66,)))))*U69</f>
        <v>0</v>
      </c>
    </row>
    <row r="70" spans="14:22" ht="12.75">
      <c r="N70" s="104">
        <v>64</v>
      </c>
      <c r="O70" s="50">
        <f t="shared" si="6"/>
        <v>2885736</v>
      </c>
      <c r="P70" s="51">
        <f>(IF('Net present values'!$D$7="Declining (3.5%)",'Discount Factors'!$D67,IF('Net present values'!$D$7="Constant (3.5%)",'Discount Factors'!$E67,IF('Net present values'!$D$7="Constant (5%)",'Discount Factors'!$F67,IF('Net present values'!$D$7="Constant (8%)",'Discount Factors'!$G67,)))))*O70</f>
        <v>376340.071959666</v>
      </c>
      <c r="R70" s="50">
        <f t="shared" si="4"/>
        <v>0</v>
      </c>
      <c r="S70" s="51">
        <f>(IF('Net present values'!$D$7="Declining (3.5%)",'Discount Factors'!$D67,IF('Net present values'!$D$7="Constant (3.5%)",'Discount Factors'!$E67,IF('Net present values'!$D$7="Constant (5%)",'Discount Factors'!$F67,IF('Net present values'!$D$7="Constant (8%)",'Discount Factors'!$G67,)))))*R70</f>
        <v>0</v>
      </c>
      <c r="T70" s="28"/>
      <c r="U70" s="58">
        <f t="shared" si="5"/>
        <v>0</v>
      </c>
      <c r="V70" s="51">
        <f>(IF('Net present values'!$D$7="Declining (3.5%)",'Discount Factors'!$D67,IF('Net present values'!$D$7="Constant (3.5%)",'Discount Factors'!$E67,IF('Net present values'!$D$7="Constant (5%)",'Discount Factors'!$F67,IF('Net present values'!$D$7="Constant (8%)",'Discount Factors'!$G67,)))))*U70</f>
        <v>0</v>
      </c>
    </row>
    <row r="71" spans="14:22" ht="12.75">
      <c r="N71" s="104">
        <v>65</v>
      </c>
      <c r="O71" s="50">
        <f t="shared" si="6"/>
        <v>2885736</v>
      </c>
      <c r="P71" s="51">
        <f>(IF('Net present values'!$D$7="Declining (3.5%)",'Discount Factors'!$D68,IF('Net present values'!$D$7="Constant (3.5%)",'Discount Factors'!$E68,IF('Net present values'!$D$7="Constant (5%)",'Discount Factors'!$F68,IF('Net present values'!$D$7="Constant (8%)",'Discount Factors'!$G68,)))))*O71</f>
        <v>365378.71064045234</v>
      </c>
      <c r="R71" s="50">
        <f aca="true" t="shared" si="7" ref="R71:R106">$E$27</f>
        <v>0</v>
      </c>
      <c r="S71" s="51">
        <f>(IF('Net present values'!$D$7="Declining (3.5%)",'Discount Factors'!$D68,IF('Net present values'!$D$7="Constant (3.5%)",'Discount Factors'!$E68,IF('Net present values'!$D$7="Constant (5%)",'Discount Factors'!$F68,IF('Net present values'!$D$7="Constant (8%)",'Discount Factors'!$G68,)))))*R71</f>
        <v>0</v>
      </c>
      <c r="T71" s="28"/>
      <c r="U71" s="58">
        <f aca="true" t="shared" si="8" ref="U71:U106">$E$28</f>
        <v>0</v>
      </c>
      <c r="V71" s="51">
        <f>(IF('Net present values'!$D$7="Declining (3.5%)",'Discount Factors'!$D68,IF('Net present values'!$D$7="Constant (3.5%)",'Discount Factors'!$E68,IF('Net present values'!$D$7="Constant (5%)",'Discount Factors'!$F68,IF('Net present values'!$D$7="Constant (8%)",'Discount Factors'!$G68,)))))*U71</f>
        <v>0</v>
      </c>
    </row>
    <row r="72" spans="14:22" ht="12.75">
      <c r="N72" s="104">
        <v>66</v>
      </c>
      <c r="O72" s="50">
        <f t="shared" si="6"/>
        <v>2885736</v>
      </c>
      <c r="P72" s="51">
        <f>(IF('Net present values'!$D$7="Declining (3.5%)",'Discount Factors'!$D69,IF('Net present values'!$D$7="Constant (3.5%)",'Discount Factors'!$E69,IF('Net present values'!$D$7="Constant (5%)",'Discount Factors'!$F69,IF('Net present values'!$D$7="Constant (8%)",'Discount Factors'!$G69,)))))*O72</f>
        <v>354736.6122722838</v>
      </c>
      <c r="R72" s="50">
        <f t="shared" si="7"/>
        <v>0</v>
      </c>
      <c r="S72" s="51">
        <f>(IF('Net present values'!$D$7="Declining (3.5%)",'Discount Factors'!$D69,IF('Net present values'!$D$7="Constant (3.5%)",'Discount Factors'!$E69,IF('Net present values'!$D$7="Constant (5%)",'Discount Factors'!$F69,IF('Net present values'!$D$7="Constant (8%)",'Discount Factors'!$G69,)))))*R72</f>
        <v>0</v>
      </c>
      <c r="T72" s="28"/>
      <c r="U72" s="58">
        <f t="shared" si="8"/>
        <v>0</v>
      </c>
      <c r="V72" s="51">
        <f>(IF('Net present values'!$D$7="Declining (3.5%)",'Discount Factors'!$D69,IF('Net present values'!$D$7="Constant (3.5%)",'Discount Factors'!$E69,IF('Net present values'!$D$7="Constant (5%)",'Discount Factors'!$F69,IF('Net present values'!$D$7="Constant (8%)",'Discount Factors'!$G69,)))))*U72</f>
        <v>0</v>
      </c>
    </row>
    <row r="73" spans="14:22" ht="12.75">
      <c r="N73" s="104">
        <v>67</v>
      </c>
      <c r="O73" s="50">
        <f t="shared" si="6"/>
        <v>2885736</v>
      </c>
      <c r="P73" s="51">
        <f>(IF('Net present values'!$D$7="Declining (3.5%)",'Discount Factors'!$D70,IF('Net present values'!$D$7="Constant (3.5%)",'Discount Factors'!$E70,IF('Net present values'!$D$7="Constant (5%)",'Discount Factors'!$F70,IF('Net present values'!$D$7="Constant (8%)",'Discount Factors'!$G70,)))))*O73</f>
        <v>344404.4779342562</v>
      </c>
      <c r="R73" s="50">
        <f t="shared" si="7"/>
        <v>0</v>
      </c>
      <c r="S73" s="51">
        <f>(IF('Net present values'!$D$7="Declining (3.5%)",'Discount Factors'!$D70,IF('Net present values'!$D$7="Constant (3.5%)",'Discount Factors'!$E70,IF('Net present values'!$D$7="Constant (5%)",'Discount Factors'!$F70,IF('Net present values'!$D$7="Constant (8%)",'Discount Factors'!$G70,)))))*R73</f>
        <v>0</v>
      </c>
      <c r="T73" s="28"/>
      <c r="U73" s="58">
        <f t="shared" si="8"/>
        <v>0</v>
      </c>
      <c r="V73" s="51">
        <f>(IF('Net present values'!$D$7="Declining (3.5%)",'Discount Factors'!$D70,IF('Net present values'!$D$7="Constant (3.5%)",'Discount Factors'!$E70,IF('Net present values'!$D$7="Constant (5%)",'Discount Factors'!$F70,IF('Net present values'!$D$7="Constant (8%)",'Discount Factors'!$G70,)))))*U73</f>
        <v>0</v>
      </c>
    </row>
    <row r="74" spans="14:22" ht="12.75">
      <c r="N74" s="104">
        <v>68</v>
      </c>
      <c r="O74" s="50">
        <f t="shared" si="6"/>
        <v>2885736</v>
      </c>
      <c r="P74" s="51">
        <f>(IF('Net present values'!$D$7="Declining (3.5%)",'Discount Factors'!$D71,IF('Net present values'!$D$7="Constant (3.5%)",'Discount Factors'!$E71,IF('Net present values'!$D$7="Constant (5%)",'Discount Factors'!$F71,IF('Net present values'!$D$7="Constant (8%)",'Discount Factors'!$G71,)))))*O74</f>
        <v>334373.2795478216</v>
      </c>
      <c r="R74" s="50">
        <f t="shared" si="7"/>
        <v>0</v>
      </c>
      <c r="S74" s="51">
        <f>(IF('Net present values'!$D$7="Declining (3.5%)",'Discount Factors'!$D71,IF('Net present values'!$D$7="Constant (3.5%)",'Discount Factors'!$E71,IF('Net present values'!$D$7="Constant (5%)",'Discount Factors'!$F71,IF('Net present values'!$D$7="Constant (8%)",'Discount Factors'!$G71,)))))*R74</f>
        <v>0</v>
      </c>
      <c r="T74" s="28"/>
      <c r="U74" s="58">
        <f t="shared" si="8"/>
        <v>0</v>
      </c>
      <c r="V74" s="51">
        <f>(IF('Net present values'!$D$7="Declining (3.5%)",'Discount Factors'!$D71,IF('Net present values'!$D$7="Constant (3.5%)",'Discount Factors'!$E71,IF('Net present values'!$D$7="Constant (5%)",'Discount Factors'!$F71,IF('Net present values'!$D$7="Constant (8%)",'Discount Factors'!$G71,)))))*U74</f>
        <v>0</v>
      </c>
    </row>
    <row r="75" spans="14:22" ht="12.75">
      <c r="N75" s="104">
        <v>69</v>
      </c>
      <c r="O75" s="50">
        <f t="shared" si="6"/>
        <v>2885736</v>
      </c>
      <c r="P75" s="51">
        <f>(IF('Net present values'!$D$7="Declining (3.5%)",'Discount Factors'!$D72,IF('Net present values'!$D$7="Constant (3.5%)",'Discount Factors'!$E72,IF('Net present values'!$D$7="Constant (5%)",'Discount Factors'!$F72,IF('Net present values'!$D$7="Constant (8%)",'Discount Factors'!$G72,)))))*O75</f>
        <v>324634.2519881762</v>
      </c>
      <c r="R75" s="50">
        <f t="shared" si="7"/>
        <v>0</v>
      </c>
      <c r="S75" s="51">
        <f>(IF('Net present values'!$D$7="Declining (3.5%)",'Discount Factors'!$D72,IF('Net present values'!$D$7="Constant (3.5%)",'Discount Factors'!$E72,IF('Net present values'!$D$7="Constant (5%)",'Discount Factors'!$F72,IF('Net present values'!$D$7="Constant (8%)",'Discount Factors'!$G72,)))))*R75</f>
        <v>0</v>
      </c>
      <c r="T75" s="28"/>
      <c r="U75" s="58">
        <f t="shared" si="8"/>
        <v>0</v>
      </c>
      <c r="V75" s="51">
        <f>(IF('Net present values'!$D$7="Declining (3.5%)",'Discount Factors'!$D72,IF('Net present values'!$D$7="Constant (3.5%)",'Discount Factors'!$E72,IF('Net present values'!$D$7="Constant (5%)",'Discount Factors'!$F72,IF('Net present values'!$D$7="Constant (8%)",'Discount Factors'!$G72,)))))*U75</f>
        <v>0</v>
      </c>
    </row>
    <row r="76" spans="14:22" ht="12.75">
      <c r="N76" s="104">
        <v>70</v>
      </c>
      <c r="O76" s="50">
        <f t="shared" si="6"/>
        <v>2885736</v>
      </c>
      <c r="P76" s="51">
        <f>(IF('Net present values'!$D$7="Declining (3.5%)",'Discount Factors'!$D73,IF('Net present values'!$D$7="Constant (3.5%)",'Discount Factors'!$E73,IF('Net present values'!$D$7="Constant (5%)",'Discount Factors'!$F73,IF('Net present values'!$D$7="Constant (8%)",'Discount Factors'!$G73,)))))*O76</f>
        <v>315178.8854254139</v>
      </c>
      <c r="R76" s="50">
        <f t="shared" si="7"/>
        <v>0</v>
      </c>
      <c r="S76" s="51">
        <f>(IF('Net present values'!$D$7="Declining (3.5%)",'Discount Factors'!$D73,IF('Net present values'!$D$7="Constant (3.5%)",'Discount Factors'!$E73,IF('Net present values'!$D$7="Constant (5%)",'Discount Factors'!$F73,IF('Net present values'!$D$7="Constant (8%)",'Discount Factors'!$G73,)))))*R76</f>
        <v>0</v>
      </c>
      <c r="T76" s="28"/>
      <c r="U76" s="58">
        <f t="shared" si="8"/>
        <v>0</v>
      </c>
      <c r="V76" s="51">
        <f>(IF('Net present values'!$D$7="Declining (3.5%)",'Discount Factors'!$D73,IF('Net present values'!$D$7="Constant (3.5%)",'Discount Factors'!$E73,IF('Net present values'!$D$7="Constant (5%)",'Discount Factors'!$F73,IF('Net present values'!$D$7="Constant (8%)",'Discount Factors'!$G73,)))))*U76</f>
        <v>0</v>
      </c>
    </row>
    <row r="77" spans="14:22" ht="12.75">
      <c r="N77" s="104">
        <v>71</v>
      </c>
      <c r="O77" s="50">
        <f t="shared" si="6"/>
        <v>2885736</v>
      </c>
      <c r="P77" s="51">
        <f>(IF('Net present values'!$D$7="Declining (3.5%)",'Discount Factors'!$D74,IF('Net present values'!$D$7="Constant (3.5%)",'Discount Factors'!$E74,IF('Net present values'!$D$7="Constant (5%)",'Discount Factors'!$F74,IF('Net present values'!$D$7="Constant (8%)",'Discount Factors'!$G74,)))))*O77</f>
        <v>305998.9178887513</v>
      </c>
      <c r="R77" s="50">
        <f t="shared" si="7"/>
        <v>0</v>
      </c>
      <c r="S77" s="51">
        <f>(IF('Net present values'!$D$7="Declining (3.5%)",'Discount Factors'!$D74,IF('Net present values'!$D$7="Constant (3.5%)",'Discount Factors'!$E74,IF('Net present values'!$D$7="Constant (5%)",'Discount Factors'!$F74,IF('Net present values'!$D$7="Constant (8%)",'Discount Factors'!$G74,)))))*R77</f>
        <v>0</v>
      </c>
      <c r="T77" s="28"/>
      <c r="U77" s="58">
        <f t="shared" si="8"/>
        <v>0</v>
      </c>
      <c r="V77" s="51">
        <f>(IF('Net present values'!$D$7="Declining (3.5%)",'Discount Factors'!$D74,IF('Net present values'!$D$7="Constant (3.5%)",'Discount Factors'!$E74,IF('Net present values'!$D$7="Constant (5%)",'Discount Factors'!$F74,IF('Net present values'!$D$7="Constant (8%)",'Discount Factors'!$G74,)))))*U77</f>
        <v>0</v>
      </c>
    </row>
    <row r="78" spans="14:22" ht="12.75">
      <c r="N78" s="104">
        <v>72</v>
      </c>
      <c r="O78" s="50">
        <f t="shared" si="6"/>
        <v>2885736</v>
      </c>
      <c r="P78" s="51">
        <f>(IF('Net present values'!$D$7="Declining (3.5%)",'Discount Factors'!$D75,IF('Net present values'!$D$7="Constant (3.5%)",'Discount Factors'!$E75,IF('Net present values'!$D$7="Constant (5%)",'Discount Factors'!$F75,IF('Net present values'!$D$7="Constant (8%)",'Discount Factors'!$G75,)))))*O78</f>
        <v>297086.32804733136</v>
      </c>
      <c r="R78" s="50">
        <f t="shared" si="7"/>
        <v>0</v>
      </c>
      <c r="S78" s="51">
        <f>(IF('Net present values'!$D$7="Declining (3.5%)",'Discount Factors'!$D75,IF('Net present values'!$D$7="Constant (3.5%)",'Discount Factors'!$E75,IF('Net present values'!$D$7="Constant (5%)",'Discount Factors'!$F75,IF('Net present values'!$D$7="Constant (8%)",'Discount Factors'!$G75,)))))*R78</f>
        <v>0</v>
      </c>
      <c r="T78" s="28"/>
      <c r="U78" s="58">
        <f t="shared" si="8"/>
        <v>0</v>
      </c>
      <c r="V78" s="51">
        <f>(IF('Net present values'!$D$7="Declining (3.5%)",'Discount Factors'!$D75,IF('Net present values'!$D$7="Constant (3.5%)",'Discount Factors'!$E75,IF('Net present values'!$D$7="Constant (5%)",'Discount Factors'!$F75,IF('Net present values'!$D$7="Constant (8%)",'Discount Factors'!$G75,)))))*U78</f>
        <v>0</v>
      </c>
    </row>
    <row r="79" spans="14:22" ht="12.75">
      <c r="N79" s="104">
        <v>73</v>
      </c>
      <c r="O79" s="50">
        <f t="shared" si="6"/>
        <v>2885736</v>
      </c>
      <c r="P79" s="51">
        <f>(IF('Net present values'!$D$7="Declining (3.5%)",'Discount Factors'!$D76,IF('Net present values'!$D$7="Constant (3.5%)",'Discount Factors'!$E76,IF('Net present values'!$D$7="Constant (5%)",'Discount Factors'!$F76,IF('Net present values'!$D$7="Constant (8%)",'Discount Factors'!$G76,)))))*O79</f>
        <v>288433.3282012926</v>
      </c>
      <c r="R79" s="50">
        <f t="shared" si="7"/>
        <v>0</v>
      </c>
      <c r="S79" s="51">
        <f>(IF('Net present values'!$D$7="Declining (3.5%)",'Discount Factors'!$D76,IF('Net present values'!$D$7="Constant (3.5%)",'Discount Factors'!$E76,IF('Net present values'!$D$7="Constant (5%)",'Discount Factors'!$F76,IF('Net present values'!$D$7="Constant (8%)",'Discount Factors'!$G76,)))))*R79</f>
        <v>0</v>
      </c>
      <c r="T79" s="28"/>
      <c r="U79" s="58">
        <f t="shared" si="8"/>
        <v>0</v>
      </c>
      <c r="V79" s="51">
        <f>(IF('Net present values'!$D$7="Declining (3.5%)",'Discount Factors'!$D76,IF('Net present values'!$D$7="Constant (3.5%)",'Discount Factors'!$E76,IF('Net present values'!$D$7="Constant (5%)",'Discount Factors'!$F76,IF('Net present values'!$D$7="Constant (8%)",'Discount Factors'!$G76,)))))*U79</f>
        <v>0</v>
      </c>
    </row>
    <row r="80" spans="14:22" ht="12.75">
      <c r="N80" s="104">
        <v>74</v>
      </c>
      <c r="O80" s="50">
        <f t="shared" si="6"/>
        <v>2885736</v>
      </c>
      <c r="P80" s="51">
        <f>(IF('Net present values'!$D$7="Declining (3.5%)",'Discount Factors'!$D77,IF('Net present values'!$D$7="Constant (3.5%)",'Discount Factors'!$E77,IF('Net present values'!$D$7="Constant (5%)",'Discount Factors'!$F77,IF('Net present values'!$D$7="Constant (8%)",'Discount Factors'!$G77,)))))*O80</f>
        <v>280032.35747698316</v>
      </c>
      <c r="R80" s="50">
        <f t="shared" si="7"/>
        <v>0</v>
      </c>
      <c r="S80" s="51">
        <f>(IF('Net present values'!$D$7="Declining (3.5%)",'Discount Factors'!$D77,IF('Net present values'!$D$7="Constant (3.5%)",'Discount Factors'!$E77,IF('Net present values'!$D$7="Constant (5%)",'Discount Factors'!$F77,IF('Net present values'!$D$7="Constant (8%)",'Discount Factors'!$G77,)))))*R80</f>
        <v>0</v>
      </c>
      <c r="T80" s="28"/>
      <c r="U80" s="58">
        <f t="shared" si="8"/>
        <v>0</v>
      </c>
      <c r="V80" s="51">
        <f>(IF('Net present values'!$D$7="Declining (3.5%)",'Discount Factors'!$D77,IF('Net present values'!$D$7="Constant (3.5%)",'Discount Factors'!$E77,IF('Net present values'!$D$7="Constant (5%)",'Discount Factors'!$F77,IF('Net present values'!$D$7="Constant (8%)",'Discount Factors'!$G77,)))))*U80</f>
        <v>0</v>
      </c>
    </row>
    <row r="81" spans="14:22" ht="12.75">
      <c r="N81" s="104">
        <v>75</v>
      </c>
      <c r="O81" s="50">
        <f t="shared" si="6"/>
        <v>2885736</v>
      </c>
      <c r="P81" s="51">
        <f>(IF('Net present values'!$D$7="Declining (3.5%)",'Discount Factors'!$D78,IF('Net present values'!$D$7="Constant (3.5%)",'Discount Factors'!$E78,IF('Net present values'!$D$7="Constant (5%)",'Discount Factors'!$F78,IF('Net present values'!$D$7="Constant (8%)",'Discount Factors'!$G78,)))))*O81</f>
        <v>271876.075220372</v>
      </c>
      <c r="R81" s="50">
        <f t="shared" si="7"/>
        <v>0</v>
      </c>
      <c r="S81" s="51">
        <f>(IF('Net present values'!$D$7="Declining (3.5%)",'Discount Factors'!$D78,IF('Net present values'!$D$7="Constant (3.5%)",'Discount Factors'!$E78,IF('Net present values'!$D$7="Constant (5%)",'Discount Factors'!$F78,IF('Net present values'!$D$7="Constant (8%)",'Discount Factors'!$G78,)))))*R81</f>
        <v>0</v>
      </c>
      <c r="T81" s="28"/>
      <c r="U81" s="58">
        <f t="shared" si="8"/>
        <v>0</v>
      </c>
      <c r="V81" s="51">
        <f>(IF('Net present values'!$D$7="Declining (3.5%)",'Discount Factors'!$D78,IF('Net present values'!$D$7="Constant (3.5%)",'Discount Factors'!$E78,IF('Net present values'!$D$7="Constant (5%)",'Discount Factors'!$F78,IF('Net present values'!$D$7="Constant (8%)",'Discount Factors'!$G78,)))))*U81</f>
        <v>0</v>
      </c>
    </row>
    <row r="82" spans="14:22" ht="12.75">
      <c r="N82" s="104">
        <v>76</v>
      </c>
      <c r="O82" s="50">
        <f t="shared" si="6"/>
        <v>2885736</v>
      </c>
      <c r="P82" s="51">
        <f>(IF('Net present values'!$D$7="Declining (3.5%)",'Discount Factors'!$D79,IF('Net present values'!$D$7="Constant (3.5%)",'Discount Factors'!$E79,IF('Net present values'!$D$7="Constant (5%)",'Discount Factors'!$F79,IF('Net present values'!$D$7="Constant (8%)",'Discount Factors'!$G79,)))))*O82</f>
        <v>265244.9514345093</v>
      </c>
      <c r="R82" s="50">
        <f t="shared" si="7"/>
        <v>0</v>
      </c>
      <c r="S82" s="51">
        <f>(IF('Net present values'!$D$7="Declining (3.5%)",'Discount Factors'!$D79,IF('Net present values'!$D$7="Constant (3.5%)",'Discount Factors'!$E79,IF('Net present values'!$D$7="Constant (5%)",'Discount Factors'!$F79,IF('Net present values'!$D$7="Constant (8%)",'Discount Factors'!$G79,)))))*R82</f>
        <v>0</v>
      </c>
      <c r="T82" s="28"/>
      <c r="U82" s="58">
        <f t="shared" si="8"/>
        <v>0</v>
      </c>
      <c r="V82" s="51">
        <f>(IF('Net present values'!$D$7="Declining (3.5%)",'Discount Factors'!$D79,IF('Net present values'!$D$7="Constant (3.5%)",'Discount Factors'!$E79,IF('Net present values'!$D$7="Constant (5%)",'Discount Factors'!$F79,IF('Net present values'!$D$7="Constant (8%)",'Discount Factors'!$G79,)))))*U82</f>
        <v>0</v>
      </c>
    </row>
    <row r="83" spans="14:22" ht="12.75">
      <c r="N83" s="104">
        <v>77</v>
      </c>
      <c r="O83" s="50">
        <f t="shared" si="6"/>
        <v>2885736</v>
      </c>
      <c r="P83" s="51">
        <f>(IF('Net present values'!$D$7="Declining (3.5%)",'Discount Factors'!$D80,IF('Net present values'!$D$7="Constant (3.5%)",'Discount Factors'!$E80,IF('Net present values'!$D$7="Constant (5%)",'Discount Factors'!$F80,IF('Net present values'!$D$7="Constant (8%)",'Discount Factors'!$G80,)))))*O83</f>
        <v>258775.56237513095</v>
      </c>
      <c r="R83" s="50">
        <f t="shared" si="7"/>
        <v>0</v>
      </c>
      <c r="S83" s="51">
        <f>(IF('Net present values'!$D$7="Declining (3.5%)",'Discount Factors'!$D80,IF('Net present values'!$D$7="Constant (3.5%)",'Discount Factors'!$E80,IF('Net present values'!$D$7="Constant (5%)",'Discount Factors'!$F80,IF('Net present values'!$D$7="Constant (8%)",'Discount Factors'!$G80,)))))*R83</f>
        <v>0</v>
      </c>
      <c r="T83" s="28"/>
      <c r="U83" s="58">
        <f t="shared" si="8"/>
        <v>0</v>
      </c>
      <c r="V83" s="51">
        <f>(IF('Net present values'!$D$7="Declining (3.5%)",'Discount Factors'!$D80,IF('Net present values'!$D$7="Constant (3.5%)",'Discount Factors'!$E80,IF('Net present values'!$D$7="Constant (5%)",'Discount Factors'!$F80,IF('Net present values'!$D$7="Constant (8%)",'Discount Factors'!$G80,)))))*U83</f>
        <v>0</v>
      </c>
    </row>
    <row r="84" spans="14:22" ht="12.75">
      <c r="N84" s="104">
        <v>78</v>
      </c>
      <c r="O84" s="50">
        <f t="shared" si="6"/>
        <v>2885736</v>
      </c>
      <c r="P84" s="51">
        <f>(IF('Net present values'!$D$7="Declining (3.5%)",'Discount Factors'!$D81,IF('Net present values'!$D$7="Constant (3.5%)",'Discount Factors'!$E81,IF('Net present values'!$D$7="Constant (5%)",'Discount Factors'!$F81,IF('Net present values'!$D$7="Constant (8%)",'Discount Factors'!$G81,)))))*O84</f>
        <v>252463.96329281075</v>
      </c>
      <c r="R84" s="50">
        <f t="shared" si="7"/>
        <v>0</v>
      </c>
      <c r="S84" s="51">
        <f>(IF('Net present values'!$D$7="Declining (3.5%)",'Discount Factors'!$D81,IF('Net present values'!$D$7="Constant (3.5%)",'Discount Factors'!$E81,IF('Net present values'!$D$7="Constant (5%)",'Discount Factors'!$F81,IF('Net present values'!$D$7="Constant (8%)",'Discount Factors'!$G81,)))))*R84</f>
        <v>0</v>
      </c>
      <c r="T84" s="28"/>
      <c r="U84" s="58">
        <f t="shared" si="8"/>
        <v>0</v>
      </c>
      <c r="V84" s="51">
        <f>(IF('Net present values'!$D$7="Declining (3.5%)",'Discount Factors'!$D81,IF('Net present values'!$D$7="Constant (3.5%)",'Discount Factors'!$E81,IF('Net present values'!$D$7="Constant (5%)",'Discount Factors'!$F81,IF('Net present values'!$D$7="Constant (8%)",'Discount Factors'!$G81,)))))*U84</f>
        <v>0</v>
      </c>
    </row>
    <row r="85" spans="14:22" ht="12.75">
      <c r="N85" s="104">
        <v>79</v>
      </c>
      <c r="O85" s="50">
        <f t="shared" si="6"/>
        <v>2885736</v>
      </c>
      <c r="P85" s="51">
        <f>(IF('Net present values'!$D$7="Declining (3.5%)",'Discount Factors'!$D82,IF('Net present values'!$D$7="Constant (3.5%)",'Discount Factors'!$E82,IF('Net present values'!$D$7="Constant (5%)",'Discount Factors'!$F82,IF('Net present values'!$D$7="Constant (8%)",'Discount Factors'!$G82,)))))*O85</f>
        <v>246306.3056515227</v>
      </c>
      <c r="R85" s="50">
        <f t="shared" si="7"/>
        <v>0</v>
      </c>
      <c r="S85" s="51">
        <f>(IF('Net present values'!$D$7="Declining (3.5%)",'Discount Factors'!$D82,IF('Net present values'!$D$7="Constant (3.5%)",'Discount Factors'!$E82,IF('Net present values'!$D$7="Constant (5%)",'Discount Factors'!$F82,IF('Net present values'!$D$7="Constant (8%)",'Discount Factors'!$G82,)))))*R85</f>
        <v>0</v>
      </c>
      <c r="T85" s="28"/>
      <c r="U85" s="58">
        <f t="shared" si="8"/>
        <v>0</v>
      </c>
      <c r="V85" s="51">
        <f>(IF('Net present values'!$D$7="Declining (3.5%)",'Discount Factors'!$D82,IF('Net present values'!$D$7="Constant (3.5%)",'Discount Factors'!$E82,IF('Net present values'!$D$7="Constant (5%)",'Discount Factors'!$F82,IF('Net present values'!$D$7="Constant (8%)",'Discount Factors'!$G82,)))))*U85</f>
        <v>0</v>
      </c>
    </row>
    <row r="86" spans="14:22" ht="12.75">
      <c r="N86" s="104">
        <v>80</v>
      </c>
      <c r="O86" s="50">
        <f t="shared" si="6"/>
        <v>2885736</v>
      </c>
      <c r="P86" s="51">
        <f>(IF('Net present values'!$D$7="Declining (3.5%)",'Discount Factors'!$D83,IF('Net present values'!$D$7="Constant (3.5%)",'Discount Factors'!$E83,IF('Net present values'!$D$7="Constant (5%)",'Discount Factors'!$F83,IF('Net present values'!$D$7="Constant (8%)",'Discount Factors'!$G83,)))))*O86</f>
        <v>240298.83478197333</v>
      </c>
      <c r="R86" s="50">
        <f t="shared" si="7"/>
        <v>0</v>
      </c>
      <c r="S86" s="51">
        <f>(IF('Net present values'!$D$7="Declining (3.5%)",'Discount Factors'!$D83,IF('Net present values'!$D$7="Constant (3.5%)",'Discount Factors'!$E83,IF('Net present values'!$D$7="Constant (5%)",'Discount Factors'!$F83,IF('Net present values'!$D$7="Constant (8%)",'Discount Factors'!$G83,)))))*R86</f>
        <v>0</v>
      </c>
      <c r="T86" s="28"/>
      <c r="U86" s="58">
        <f t="shared" si="8"/>
        <v>0</v>
      </c>
      <c r="V86" s="51">
        <f>(IF('Net present values'!$D$7="Declining (3.5%)",'Discount Factors'!$D83,IF('Net present values'!$D$7="Constant (3.5%)",'Discount Factors'!$E83,IF('Net present values'!$D$7="Constant (5%)",'Discount Factors'!$F83,IF('Net present values'!$D$7="Constant (8%)",'Discount Factors'!$G83,)))))*U86</f>
        <v>0</v>
      </c>
    </row>
    <row r="87" spans="14:22" ht="12.75">
      <c r="N87" s="104">
        <v>81</v>
      </c>
      <c r="O87" s="50">
        <f t="shared" si="6"/>
        <v>2885736</v>
      </c>
      <c r="P87" s="51">
        <f>(IF('Net present values'!$D$7="Declining (3.5%)",'Discount Factors'!$D84,IF('Net present values'!$D$7="Constant (3.5%)",'Discount Factors'!$E84,IF('Net present values'!$D$7="Constant (5%)",'Discount Factors'!$F84,IF('Net present values'!$D$7="Constant (8%)",'Discount Factors'!$G84,)))))*O87</f>
        <v>234437.88759216914</v>
      </c>
      <c r="R87" s="50">
        <f t="shared" si="7"/>
        <v>0</v>
      </c>
      <c r="S87" s="51">
        <f>(IF('Net present values'!$D$7="Declining (3.5%)",'Discount Factors'!$D84,IF('Net present values'!$D$7="Constant (3.5%)",'Discount Factors'!$E84,IF('Net present values'!$D$7="Constant (5%)",'Discount Factors'!$F84,IF('Net present values'!$D$7="Constant (8%)",'Discount Factors'!$G84,)))))*R87</f>
        <v>0</v>
      </c>
      <c r="T87" s="28"/>
      <c r="U87" s="58">
        <f t="shared" si="8"/>
        <v>0</v>
      </c>
      <c r="V87" s="51">
        <f>(IF('Net present values'!$D$7="Declining (3.5%)",'Discount Factors'!$D84,IF('Net present values'!$D$7="Constant (3.5%)",'Discount Factors'!$E84,IF('Net present values'!$D$7="Constant (5%)",'Discount Factors'!$F84,IF('Net present values'!$D$7="Constant (8%)",'Discount Factors'!$G84,)))))*U87</f>
        <v>0</v>
      </c>
    </row>
    <row r="88" spans="14:22" ht="12.75">
      <c r="N88" s="104">
        <v>82</v>
      </c>
      <c r="O88" s="50">
        <f t="shared" si="6"/>
        <v>2885736</v>
      </c>
      <c r="P88" s="51">
        <f>(IF('Net present values'!$D$7="Declining (3.5%)",'Discount Factors'!$D85,IF('Net present values'!$D$7="Constant (3.5%)",'Discount Factors'!$E85,IF('Net present values'!$D$7="Constant (5%)",'Discount Factors'!$F85,IF('Net present values'!$D$7="Constant (8%)",'Discount Factors'!$G85,)))))*O88</f>
        <v>228719.89033382354</v>
      </c>
      <c r="R88" s="50">
        <f t="shared" si="7"/>
        <v>0</v>
      </c>
      <c r="S88" s="51">
        <f>(IF('Net present values'!$D$7="Declining (3.5%)",'Discount Factors'!$D85,IF('Net present values'!$D$7="Constant (3.5%)",'Discount Factors'!$E85,IF('Net present values'!$D$7="Constant (5%)",'Discount Factors'!$F85,IF('Net present values'!$D$7="Constant (8%)",'Discount Factors'!$G85,)))))*R88</f>
        <v>0</v>
      </c>
      <c r="T88" s="28"/>
      <c r="U88" s="58">
        <f t="shared" si="8"/>
        <v>0</v>
      </c>
      <c r="V88" s="51">
        <f>(IF('Net present values'!$D$7="Declining (3.5%)",'Discount Factors'!$D85,IF('Net present values'!$D$7="Constant (3.5%)",'Discount Factors'!$E85,IF('Net present values'!$D$7="Constant (5%)",'Discount Factors'!$F85,IF('Net present values'!$D$7="Constant (8%)",'Discount Factors'!$G85,)))))*U88</f>
        <v>0</v>
      </c>
    </row>
    <row r="89" spans="14:22" ht="12.75">
      <c r="N89" s="104">
        <v>83</v>
      </c>
      <c r="O89" s="50">
        <f t="shared" si="6"/>
        <v>2885736</v>
      </c>
      <c r="P89" s="51">
        <f>(IF('Net present values'!$D$7="Declining (3.5%)",'Discount Factors'!$D86,IF('Net present values'!$D$7="Constant (3.5%)",'Discount Factors'!$E86,IF('Net present values'!$D$7="Constant (5%)",'Discount Factors'!$F86,IF('Net present values'!$D$7="Constant (8%)",'Discount Factors'!$G86,)))))*O89</f>
        <v>223141.3564232425</v>
      </c>
      <c r="R89" s="50">
        <f t="shared" si="7"/>
        <v>0</v>
      </c>
      <c r="S89" s="51">
        <f>(IF('Net present values'!$D$7="Declining (3.5%)",'Discount Factors'!$D86,IF('Net present values'!$D$7="Constant (3.5%)",'Discount Factors'!$E86,IF('Net present values'!$D$7="Constant (5%)",'Discount Factors'!$F86,IF('Net present values'!$D$7="Constant (8%)",'Discount Factors'!$G86,)))))*R89</f>
        <v>0</v>
      </c>
      <c r="T89" s="28"/>
      <c r="U89" s="58">
        <f t="shared" si="8"/>
        <v>0</v>
      </c>
      <c r="V89" s="51">
        <f>(IF('Net present values'!$D$7="Declining (3.5%)",'Discount Factors'!$D86,IF('Net present values'!$D$7="Constant (3.5%)",'Discount Factors'!$E86,IF('Net present values'!$D$7="Constant (5%)",'Discount Factors'!$F86,IF('Net present values'!$D$7="Constant (8%)",'Discount Factors'!$G86,)))))*U89</f>
        <v>0</v>
      </c>
    </row>
    <row r="90" spans="14:22" ht="12.75">
      <c r="N90" s="104">
        <v>84</v>
      </c>
      <c r="O90" s="50">
        <f t="shared" si="6"/>
        <v>2885736</v>
      </c>
      <c r="P90" s="51">
        <f>(IF('Net present values'!$D$7="Declining (3.5%)",'Discount Factors'!$D87,IF('Net present values'!$D$7="Constant (3.5%)",'Discount Factors'!$E87,IF('Net present values'!$D$7="Constant (5%)",'Discount Factors'!$F87,IF('Net present values'!$D$7="Constant (8%)",'Discount Factors'!$G87,)))))*O90</f>
        <v>217698.8843153586</v>
      </c>
      <c r="R90" s="50">
        <f t="shared" si="7"/>
        <v>0</v>
      </c>
      <c r="S90" s="51">
        <f>(IF('Net present values'!$D$7="Declining (3.5%)",'Discount Factors'!$D87,IF('Net present values'!$D$7="Constant (3.5%)",'Discount Factors'!$E87,IF('Net present values'!$D$7="Constant (5%)",'Discount Factors'!$F87,IF('Net present values'!$D$7="Constant (8%)",'Discount Factors'!$G87,)))))*R90</f>
        <v>0</v>
      </c>
      <c r="T90" s="28"/>
      <c r="U90" s="58">
        <f t="shared" si="8"/>
        <v>0</v>
      </c>
      <c r="V90" s="51">
        <f>(IF('Net present values'!$D$7="Declining (3.5%)",'Discount Factors'!$D87,IF('Net present values'!$D$7="Constant (3.5%)",'Discount Factors'!$E87,IF('Net present values'!$D$7="Constant (5%)",'Discount Factors'!$F87,IF('Net present values'!$D$7="Constant (8%)",'Discount Factors'!$G87,)))))*U90</f>
        <v>0</v>
      </c>
    </row>
    <row r="91" spans="14:22" ht="12.75">
      <c r="N91" s="104">
        <v>85</v>
      </c>
      <c r="O91" s="50">
        <f t="shared" si="6"/>
        <v>2885736</v>
      </c>
      <c r="P91" s="51">
        <f>(IF('Net present values'!$D$7="Declining (3.5%)",'Discount Factors'!$D88,IF('Net present values'!$D$7="Constant (3.5%)",'Discount Factors'!$E88,IF('Net present values'!$D$7="Constant (5%)",'Discount Factors'!$F88,IF('Net present values'!$D$7="Constant (8%)",'Discount Factors'!$G88,)))))*O91</f>
        <v>212389.1554296181</v>
      </c>
      <c r="R91" s="50">
        <f t="shared" si="7"/>
        <v>0</v>
      </c>
      <c r="S91" s="51">
        <f>(IF('Net present values'!$D$7="Declining (3.5%)",'Discount Factors'!$D88,IF('Net present values'!$D$7="Constant (3.5%)",'Discount Factors'!$E88,IF('Net present values'!$D$7="Constant (5%)",'Discount Factors'!$F88,IF('Net present values'!$D$7="Constant (8%)",'Discount Factors'!$G88,)))))*R91</f>
        <v>0</v>
      </c>
      <c r="T91" s="28"/>
      <c r="U91" s="58">
        <f t="shared" si="8"/>
        <v>0</v>
      </c>
      <c r="V91" s="51">
        <f>(IF('Net present values'!$D$7="Declining (3.5%)",'Discount Factors'!$D88,IF('Net present values'!$D$7="Constant (3.5%)",'Discount Factors'!$E88,IF('Net present values'!$D$7="Constant (5%)",'Discount Factors'!$F88,IF('Net present values'!$D$7="Constant (8%)",'Discount Factors'!$G88,)))))*U91</f>
        <v>0</v>
      </c>
    </row>
    <row r="92" spans="14:22" ht="12.75">
      <c r="N92" s="104">
        <v>86</v>
      </c>
      <c r="O92" s="50">
        <f t="shared" si="6"/>
        <v>2885736</v>
      </c>
      <c r="P92" s="51">
        <f>(IF('Net present values'!$D$7="Declining (3.5%)",'Discount Factors'!$D89,IF('Net present values'!$D$7="Constant (3.5%)",'Discount Factors'!$E89,IF('Net present values'!$D$7="Constant (5%)",'Discount Factors'!$F89,IF('Net present values'!$D$7="Constant (8%)",'Discount Factors'!$G89,)))))*O92</f>
        <v>207208.93212645676</v>
      </c>
      <c r="R92" s="50">
        <f t="shared" si="7"/>
        <v>0</v>
      </c>
      <c r="S92" s="51">
        <f>(IF('Net present values'!$D$7="Declining (3.5%)",'Discount Factors'!$D89,IF('Net present values'!$D$7="Constant (3.5%)",'Discount Factors'!$E89,IF('Net present values'!$D$7="Constant (5%)",'Discount Factors'!$F89,IF('Net present values'!$D$7="Constant (8%)",'Discount Factors'!$G89,)))))*R92</f>
        <v>0</v>
      </c>
      <c r="T92" s="28"/>
      <c r="U92" s="58">
        <f t="shared" si="8"/>
        <v>0</v>
      </c>
      <c r="V92" s="51">
        <f>(IF('Net present values'!$D$7="Declining (3.5%)",'Discount Factors'!$D89,IF('Net present values'!$D$7="Constant (3.5%)",'Discount Factors'!$E89,IF('Net present values'!$D$7="Constant (5%)",'Discount Factors'!$F89,IF('Net present values'!$D$7="Constant (8%)",'Discount Factors'!$G89,)))))*U92</f>
        <v>0</v>
      </c>
    </row>
    <row r="93" spans="14:22" ht="12.75">
      <c r="N93" s="104">
        <v>87</v>
      </c>
      <c r="O93" s="50">
        <f t="shared" si="6"/>
        <v>2885736</v>
      </c>
      <c r="P93" s="51">
        <f>(IF('Net present values'!$D$7="Declining (3.5%)",'Discount Factors'!$D90,IF('Net present values'!$D$7="Constant (3.5%)",'Discount Factors'!$E90,IF('Net present values'!$D$7="Constant (5%)",'Discount Factors'!$F90,IF('Net present values'!$D$7="Constant (8%)",'Discount Factors'!$G90,)))))*O93</f>
        <v>202155.05573312854</v>
      </c>
      <c r="R93" s="50">
        <f t="shared" si="7"/>
        <v>0</v>
      </c>
      <c r="S93" s="51">
        <f>(IF('Net present values'!$D$7="Declining (3.5%)",'Discount Factors'!$D90,IF('Net present values'!$D$7="Constant (3.5%)",'Discount Factors'!$E90,IF('Net present values'!$D$7="Constant (5%)",'Discount Factors'!$F90,IF('Net present values'!$D$7="Constant (8%)",'Discount Factors'!$G90,)))))*R93</f>
        <v>0</v>
      </c>
      <c r="T93" s="28"/>
      <c r="U93" s="58">
        <f t="shared" si="8"/>
        <v>0</v>
      </c>
      <c r="V93" s="51">
        <f>(IF('Net present values'!$D$7="Declining (3.5%)",'Discount Factors'!$D90,IF('Net present values'!$D$7="Constant (3.5%)",'Discount Factors'!$E90,IF('Net present values'!$D$7="Constant (5%)",'Discount Factors'!$F90,IF('Net present values'!$D$7="Constant (8%)",'Discount Factors'!$G90,)))))*U93</f>
        <v>0</v>
      </c>
    </row>
    <row r="94" spans="14:22" ht="12.75">
      <c r="N94" s="104">
        <v>88</v>
      </c>
      <c r="O94" s="50">
        <f t="shared" si="6"/>
        <v>2885736</v>
      </c>
      <c r="P94" s="51">
        <f>(IF('Net present values'!$D$7="Declining (3.5%)",'Discount Factors'!$D91,IF('Net present values'!$D$7="Constant (3.5%)",'Discount Factors'!$E91,IF('Net present values'!$D$7="Constant (5%)",'Discount Factors'!$F91,IF('Net present values'!$D$7="Constant (8%)",'Discount Factors'!$G91,)))))*O94</f>
        <v>197224.44461768636</v>
      </c>
      <c r="R94" s="50">
        <f t="shared" si="7"/>
        <v>0</v>
      </c>
      <c r="S94" s="51">
        <f>(IF('Net present values'!$D$7="Declining (3.5%)",'Discount Factors'!$D91,IF('Net present values'!$D$7="Constant (3.5%)",'Discount Factors'!$E91,IF('Net present values'!$D$7="Constant (5%)",'Discount Factors'!$F91,IF('Net present values'!$D$7="Constant (8%)",'Discount Factors'!$G91,)))))*R94</f>
        <v>0</v>
      </c>
      <c r="T94" s="28"/>
      <c r="U94" s="58">
        <f t="shared" si="8"/>
        <v>0</v>
      </c>
      <c r="V94" s="51">
        <f>(IF('Net present values'!$D$7="Declining (3.5%)",'Discount Factors'!$D91,IF('Net present values'!$D$7="Constant (3.5%)",'Discount Factors'!$E91,IF('Net present values'!$D$7="Constant (5%)",'Discount Factors'!$F91,IF('Net present values'!$D$7="Constant (8%)",'Discount Factors'!$G91,)))))*U94</f>
        <v>0</v>
      </c>
    </row>
    <row r="95" spans="14:22" ht="12.75">
      <c r="N95" s="104">
        <v>89</v>
      </c>
      <c r="O95" s="50">
        <f t="shared" si="6"/>
        <v>2885736</v>
      </c>
      <c r="P95" s="51">
        <f>(IF('Net present values'!$D$7="Declining (3.5%)",'Discount Factors'!$D92,IF('Net present values'!$D$7="Constant (3.5%)",'Discount Factors'!$E92,IF('Net present values'!$D$7="Constant (5%)",'Discount Factors'!$F92,IF('Net present values'!$D$7="Constant (8%)",'Discount Factors'!$G92,)))))*O95</f>
        <v>192414.09230993796</v>
      </c>
      <c r="R95" s="50">
        <f t="shared" si="7"/>
        <v>0</v>
      </c>
      <c r="S95" s="51">
        <f>(IF('Net present values'!$D$7="Declining (3.5%)",'Discount Factors'!$D92,IF('Net present values'!$D$7="Constant (3.5%)",'Discount Factors'!$E92,IF('Net present values'!$D$7="Constant (5%)",'Discount Factors'!$F92,IF('Net present values'!$D$7="Constant (8%)",'Discount Factors'!$G92,)))))*R95</f>
        <v>0</v>
      </c>
      <c r="T95" s="28"/>
      <c r="U95" s="58">
        <f t="shared" si="8"/>
        <v>0</v>
      </c>
      <c r="V95" s="51">
        <f>(IF('Net present values'!$D$7="Declining (3.5%)",'Discount Factors'!$D92,IF('Net present values'!$D$7="Constant (3.5%)",'Discount Factors'!$E92,IF('Net present values'!$D$7="Constant (5%)",'Discount Factors'!$F92,IF('Net present values'!$D$7="Constant (8%)",'Discount Factors'!$G92,)))))*U95</f>
        <v>0</v>
      </c>
    </row>
    <row r="96" spans="14:22" ht="12.75">
      <c r="N96" s="104">
        <v>90</v>
      </c>
      <c r="O96" s="50">
        <f t="shared" si="6"/>
        <v>2885736</v>
      </c>
      <c r="P96" s="51">
        <f>(IF('Net present values'!$D$7="Declining (3.5%)",'Discount Factors'!$D93,IF('Net present values'!$D$7="Constant (3.5%)",'Discount Factors'!$E93,IF('Net present values'!$D$7="Constant (5%)",'Discount Factors'!$F93,IF('Net present values'!$D$7="Constant (8%)",'Discount Factors'!$G93,)))))*O96</f>
        <v>187721.06566823216</v>
      </c>
      <c r="R96" s="50">
        <f t="shared" si="7"/>
        <v>0</v>
      </c>
      <c r="S96" s="51">
        <f>(IF('Net present values'!$D$7="Declining (3.5%)",'Discount Factors'!$D93,IF('Net present values'!$D$7="Constant (3.5%)",'Discount Factors'!$E93,IF('Net present values'!$D$7="Constant (5%)",'Discount Factors'!$F93,IF('Net present values'!$D$7="Constant (8%)",'Discount Factors'!$G93,)))))*R96</f>
        <v>0</v>
      </c>
      <c r="T96" s="28"/>
      <c r="U96" s="58">
        <f t="shared" si="8"/>
        <v>0</v>
      </c>
      <c r="V96" s="51">
        <f>(IF('Net present values'!$D$7="Declining (3.5%)",'Discount Factors'!$D93,IF('Net present values'!$D$7="Constant (3.5%)",'Discount Factors'!$E93,IF('Net present values'!$D$7="Constant (5%)",'Discount Factors'!$F93,IF('Net present values'!$D$7="Constant (8%)",'Discount Factors'!$G93,)))))*U96</f>
        <v>0</v>
      </c>
    </row>
    <row r="97" spans="14:22" ht="12.75">
      <c r="N97" s="104">
        <v>91</v>
      </c>
      <c r="O97" s="50">
        <f t="shared" si="6"/>
        <v>2885736</v>
      </c>
      <c r="P97" s="51">
        <f>(IF('Net present values'!$D$7="Declining (3.5%)",'Discount Factors'!$D94,IF('Net present values'!$D$7="Constant (3.5%)",'Discount Factors'!$E94,IF('Net present values'!$D$7="Constant (5%)",'Discount Factors'!$F94,IF('Net present values'!$D$7="Constant (8%)",'Discount Factors'!$G94,)))))*O97</f>
        <v>183142.50309095817</v>
      </c>
      <c r="R97" s="50">
        <f t="shared" si="7"/>
        <v>0</v>
      </c>
      <c r="S97" s="51">
        <f>(IF('Net present values'!$D$7="Declining (3.5%)",'Discount Factors'!$D94,IF('Net present values'!$D$7="Constant (3.5%)",'Discount Factors'!$E94,IF('Net present values'!$D$7="Constant (5%)",'Discount Factors'!$F94,IF('Net present values'!$D$7="Constant (8%)",'Discount Factors'!$G94,)))))*R97</f>
        <v>0</v>
      </c>
      <c r="T97" s="28"/>
      <c r="U97" s="58">
        <f t="shared" si="8"/>
        <v>0</v>
      </c>
      <c r="V97" s="51">
        <f>(IF('Net present values'!$D$7="Declining (3.5%)",'Discount Factors'!$D94,IF('Net present values'!$D$7="Constant (3.5%)",'Discount Factors'!$E94,IF('Net present values'!$D$7="Constant (5%)",'Discount Factors'!$F94,IF('Net present values'!$D$7="Constant (8%)",'Discount Factors'!$G94,)))))*U97</f>
        <v>0</v>
      </c>
    </row>
    <row r="98" spans="14:22" ht="12.75">
      <c r="N98" s="104">
        <v>92</v>
      </c>
      <c r="O98" s="50">
        <f t="shared" si="6"/>
        <v>2885736</v>
      </c>
      <c r="P98" s="51">
        <f>(IF('Net present values'!$D$7="Declining (3.5%)",'Discount Factors'!$D95,IF('Net present values'!$D$7="Constant (3.5%)",'Discount Factors'!$E95,IF('Net present values'!$D$7="Constant (5%)",'Discount Factors'!$F95,IF('Net present values'!$D$7="Constant (8%)",'Discount Factors'!$G95,)))))*O98</f>
        <v>178675.61277166652</v>
      </c>
      <c r="R98" s="50">
        <f t="shared" si="7"/>
        <v>0</v>
      </c>
      <c r="S98" s="51">
        <f>(IF('Net present values'!$D$7="Declining (3.5%)",'Discount Factors'!$D95,IF('Net present values'!$D$7="Constant (3.5%)",'Discount Factors'!$E95,IF('Net present values'!$D$7="Constant (5%)",'Discount Factors'!$F95,IF('Net present values'!$D$7="Constant (8%)",'Discount Factors'!$G95,)))))*R98</f>
        <v>0</v>
      </c>
      <c r="T98" s="28"/>
      <c r="U98" s="58">
        <f t="shared" si="8"/>
        <v>0</v>
      </c>
      <c r="V98" s="51">
        <f>(IF('Net present values'!$D$7="Declining (3.5%)",'Discount Factors'!$D95,IF('Net present values'!$D$7="Constant (3.5%)",'Discount Factors'!$E95,IF('Net present values'!$D$7="Constant (5%)",'Discount Factors'!$F95,IF('Net present values'!$D$7="Constant (8%)",'Discount Factors'!$G95,)))))*U98</f>
        <v>0</v>
      </c>
    </row>
    <row r="99" spans="14:22" ht="12.75">
      <c r="N99" s="104">
        <v>93</v>
      </c>
      <c r="O99" s="50">
        <f t="shared" si="6"/>
        <v>2885736</v>
      </c>
      <c r="P99" s="51">
        <f>(IF('Net present values'!$D$7="Declining (3.5%)",'Discount Factors'!$D96,IF('Net present values'!$D$7="Constant (3.5%)",'Discount Factors'!$E96,IF('Net present values'!$D$7="Constant (5%)",'Discount Factors'!$F96,IF('Net present values'!$D$7="Constant (8%)",'Discount Factors'!$G96,)))))*O99</f>
        <v>174317.67099674782</v>
      </c>
      <c r="R99" s="50">
        <f t="shared" si="7"/>
        <v>0</v>
      </c>
      <c r="S99" s="51">
        <f>(IF('Net present values'!$D$7="Declining (3.5%)",'Discount Factors'!$D96,IF('Net present values'!$D$7="Constant (3.5%)",'Discount Factors'!$E96,IF('Net present values'!$D$7="Constant (5%)",'Discount Factors'!$F96,IF('Net present values'!$D$7="Constant (8%)",'Discount Factors'!$G96,)))))*R99</f>
        <v>0</v>
      </c>
      <c r="T99" s="28"/>
      <c r="U99" s="58">
        <f t="shared" si="8"/>
        <v>0</v>
      </c>
      <c r="V99" s="51">
        <f>(IF('Net present values'!$D$7="Declining (3.5%)",'Discount Factors'!$D96,IF('Net present values'!$D$7="Constant (3.5%)",'Discount Factors'!$E96,IF('Net present values'!$D$7="Constant (5%)",'Discount Factors'!$F96,IF('Net present values'!$D$7="Constant (8%)",'Discount Factors'!$G96,)))))*U99</f>
        <v>0</v>
      </c>
    </row>
    <row r="100" spans="14:22" ht="12.75">
      <c r="N100" s="104">
        <v>94</v>
      </c>
      <c r="O100" s="50">
        <f t="shared" si="6"/>
        <v>2885736</v>
      </c>
      <c r="P100" s="51">
        <f>(IF('Net present values'!$D$7="Declining (3.5%)",'Discount Factors'!$D97,IF('Net present values'!$D$7="Constant (3.5%)",'Discount Factors'!$E97,IF('Net present values'!$D$7="Constant (5%)",'Discount Factors'!$F97,IF('Net present values'!$D$7="Constant (8%)",'Discount Factors'!$G97,)))))*O100</f>
        <v>170066.02048463203</v>
      </c>
      <c r="R100" s="50">
        <f t="shared" si="7"/>
        <v>0</v>
      </c>
      <c r="S100" s="51">
        <f>(IF('Net present values'!$D$7="Declining (3.5%)",'Discount Factors'!$D97,IF('Net present values'!$D$7="Constant (3.5%)",'Discount Factors'!$E97,IF('Net present values'!$D$7="Constant (5%)",'Discount Factors'!$F97,IF('Net present values'!$D$7="Constant (8%)",'Discount Factors'!$G97,)))))*R100</f>
        <v>0</v>
      </c>
      <c r="T100" s="28"/>
      <c r="U100" s="58">
        <f t="shared" si="8"/>
        <v>0</v>
      </c>
      <c r="V100" s="51">
        <f>(IF('Net present values'!$D$7="Declining (3.5%)",'Discount Factors'!$D97,IF('Net present values'!$D$7="Constant (3.5%)",'Discount Factors'!$E97,IF('Net present values'!$D$7="Constant (5%)",'Discount Factors'!$F97,IF('Net present values'!$D$7="Constant (8%)",'Discount Factors'!$G97,)))))*U100</f>
        <v>0</v>
      </c>
    </row>
    <row r="101" spans="14:22" ht="12.75">
      <c r="N101" s="104">
        <v>95</v>
      </c>
      <c r="O101" s="50">
        <f t="shared" si="6"/>
        <v>2885736</v>
      </c>
      <c r="P101" s="51">
        <f>(IF('Net present values'!$D$7="Declining (3.5%)",'Discount Factors'!$D98,IF('Net present values'!$D$7="Constant (3.5%)",'Discount Factors'!$E98,IF('Net present values'!$D$7="Constant (5%)",'Discount Factors'!$F98,IF('Net present values'!$D$7="Constant (8%)",'Discount Factors'!$G98,)))))*O101</f>
        <v>165918.06876549468</v>
      </c>
      <c r="R101" s="50">
        <f t="shared" si="7"/>
        <v>0</v>
      </c>
      <c r="S101" s="51">
        <f>(IF('Net present values'!$D$7="Declining (3.5%)",'Discount Factors'!$D98,IF('Net present values'!$D$7="Constant (3.5%)",'Discount Factors'!$E98,IF('Net present values'!$D$7="Constant (5%)",'Discount Factors'!$F98,IF('Net present values'!$D$7="Constant (8%)",'Discount Factors'!$G98,)))))*R101</f>
        <v>0</v>
      </c>
      <c r="T101" s="28"/>
      <c r="U101" s="58">
        <f t="shared" si="8"/>
        <v>0</v>
      </c>
      <c r="V101" s="51">
        <f>(IF('Net present values'!$D$7="Declining (3.5%)",'Discount Factors'!$D98,IF('Net present values'!$D$7="Constant (3.5%)",'Discount Factors'!$E98,IF('Net present values'!$D$7="Constant (5%)",'Discount Factors'!$F98,IF('Net present values'!$D$7="Constant (8%)",'Discount Factors'!$G98,)))))*U101</f>
        <v>0</v>
      </c>
    </row>
    <row r="102" spans="14:22" ht="12.75">
      <c r="N102" s="104">
        <v>96</v>
      </c>
      <c r="O102" s="50">
        <f t="shared" si="6"/>
        <v>2885736</v>
      </c>
      <c r="P102" s="51">
        <f>(IF('Net present values'!$D$7="Declining (3.5%)",'Discount Factors'!$D99,IF('Net present values'!$D$7="Constant (3.5%)",'Discount Factors'!$E99,IF('Net present values'!$D$7="Constant (5%)",'Discount Factors'!$F99,IF('Net present values'!$D$7="Constant (8%)",'Discount Factors'!$G99,)))))*O102</f>
        <v>161871.28660048265</v>
      </c>
      <c r="R102" s="50">
        <f t="shared" si="7"/>
        <v>0</v>
      </c>
      <c r="S102" s="51">
        <f>(IF('Net present values'!$D$7="Declining (3.5%)",'Discount Factors'!$D99,IF('Net present values'!$D$7="Constant (3.5%)",'Discount Factors'!$E99,IF('Net present values'!$D$7="Constant (5%)",'Discount Factors'!$F99,IF('Net present values'!$D$7="Constant (8%)",'Discount Factors'!$G99,)))))*R102</f>
        <v>0</v>
      </c>
      <c r="T102" s="28"/>
      <c r="U102" s="58">
        <f t="shared" si="8"/>
        <v>0</v>
      </c>
      <c r="V102" s="51">
        <f>(IF('Net present values'!$D$7="Declining (3.5%)",'Discount Factors'!$D99,IF('Net present values'!$D$7="Constant (3.5%)",'Discount Factors'!$E99,IF('Net present values'!$D$7="Constant (5%)",'Discount Factors'!$F99,IF('Net present values'!$D$7="Constant (8%)",'Discount Factors'!$G99,)))))*U102</f>
        <v>0</v>
      </c>
    </row>
    <row r="103" spans="14:22" ht="12.75">
      <c r="N103" s="104">
        <v>97</v>
      </c>
      <c r="O103" s="50">
        <f t="shared" si="6"/>
        <v>2885736</v>
      </c>
      <c r="P103" s="51">
        <f>(IF('Net present values'!$D$7="Declining (3.5%)",'Discount Factors'!$D100,IF('Net present values'!$D$7="Constant (3.5%)",'Discount Factors'!$E100,IF('Net present values'!$D$7="Constant (5%)",'Discount Factors'!$F100,IF('Net present values'!$D$7="Constant (8%)",'Discount Factors'!$G100,)))))*O103</f>
        <v>157923.20643949526</v>
      </c>
      <c r="R103" s="50">
        <f t="shared" si="7"/>
        <v>0</v>
      </c>
      <c r="S103" s="51">
        <f>(IF('Net present values'!$D$7="Declining (3.5%)",'Discount Factors'!$D100,IF('Net present values'!$D$7="Constant (3.5%)",'Discount Factors'!$E100,IF('Net present values'!$D$7="Constant (5%)",'Discount Factors'!$F100,IF('Net present values'!$D$7="Constant (8%)",'Discount Factors'!$G100,)))))*R103</f>
        <v>0</v>
      </c>
      <c r="T103" s="28"/>
      <c r="U103" s="58">
        <f t="shared" si="8"/>
        <v>0</v>
      </c>
      <c r="V103" s="51">
        <f>(IF('Net present values'!$D$7="Declining (3.5%)",'Discount Factors'!$D100,IF('Net present values'!$D$7="Constant (3.5%)",'Discount Factors'!$E100,IF('Net present values'!$D$7="Constant (5%)",'Discount Factors'!$F100,IF('Net present values'!$D$7="Constant (8%)",'Discount Factors'!$G100,)))))*U103</f>
        <v>0</v>
      </c>
    </row>
    <row r="104" spans="14:22" ht="12.75">
      <c r="N104" s="104">
        <v>98</v>
      </c>
      <c r="O104" s="50">
        <f t="shared" si="6"/>
        <v>2885736</v>
      </c>
      <c r="P104" s="51">
        <f>(IF('Net present values'!$D$7="Declining (3.5%)",'Discount Factors'!$D101,IF('Net present values'!$D$7="Constant (3.5%)",'Discount Factors'!$E101,IF('Net present values'!$D$7="Constant (5%)",'Discount Factors'!$F101,IF('Net present values'!$D$7="Constant (8%)",'Discount Factors'!$G101,)))))*O104</f>
        <v>154071.42091658077</v>
      </c>
      <c r="R104" s="50">
        <f t="shared" si="7"/>
        <v>0</v>
      </c>
      <c r="S104" s="51">
        <f>(IF('Net present values'!$D$7="Declining (3.5%)",'Discount Factors'!$D101,IF('Net present values'!$D$7="Constant (3.5%)",'Discount Factors'!$E101,IF('Net present values'!$D$7="Constant (5%)",'Discount Factors'!$F101,IF('Net present values'!$D$7="Constant (8%)",'Discount Factors'!$G101,)))))*R104</f>
        <v>0</v>
      </c>
      <c r="T104" s="28"/>
      <c r="U104" s="58">
        <f t="shared" si="8"/>
        <v>0</v>
      </c>
      <c r="V104" s="51">
        <f>(IF('Net present values'!$D$7="Declining (3.5%)",'Discount Factors'!$D101,IF('Net present values'!$D$7="Constant (3.5%)",'Discount Factors'!$E101,IF('Net present values'!$D$7="Constant (5%)",'Discount Factors'!$F101,IF('Net present values'!$D$7="Constant (8%)",'Discount Factors'!$G101,)))))*U104</f>
        <v>0</v>
      </c>
    </row>
    <row r="105" spans="14:22" ht="12.75">
      <c r="N105" s="104">
        <v>99</v>
      </c>
      <c r="O105" s="50">
        <f t="shared" si="6"/>
        <v>2885736</v>
      </c>
      <c r="P105" s="51">
        <f>(IF('Net present values'!$D$7="Declining (3.5%)",'Discount Factors'!$D102,IF('Net present values'!$D$7="Constant (3.5%)",'Discount Factors'!$E102,IF('Net present values'!$D$7="Constant (5%)",'Discount Factors'!$F102,IF('Net present values'!$D$7="Constant (8%)",'Discount Factors'!$G102,)))))*O105</f>
        <v>150313.58138203</v>
      </c>
      <c r="R105" s="50">
        <f t="shared" si="7"/>
        <v>0</v>
      </c>
      <c r="S105" s="51">
        <f>(IF('Net present values'!$D$7="Declining (3.5%)",'Discount Factors'!$D102,IF('Net present values'!$D$7="Constant (3.5%)",'Discount Factors'!$E102,IF('Net present values'!$D$7="Constant (5%)",'Discount Factors'!$F102,IF('Net present values'!$D$7="Constant (8%)",'Discount Factors'!$G102,)))))*R105</f>
        <v>0</v>
      </c>
      <c r="T105" s="28"/>
      <c r="U105" s="58">
        <f t="shared" si="8"/>
        <v>0</v>
      </c>
      <c r="V105" s="51">
        <f>(IF('Net present values'!$D$7="Declining (3.5%)",'Discount Factors'!$D102,IF('Net present values'!$D$7="Constant (3.5%)",'Discount Factors'!$E102,IF('Net present values'!$D$7="Constant (5%)",'Discount Factors'!$F102,IF('Net present values'!$D$7="Constant (8%)",'Discount Factors'!$G102,)))))*U105</f>
        <v>0</v>
      </c>
    </row>
    <row r="106" spans="14:22" ht="13.5" thickBot="1">
      <c r="N106" s="104">
        <v>100</v>
      </c>
      <c r="O106" s="52">
        <f t="shared" si="6"/>
        <v>2885736</v>
      </c>
      <c r="P106" s="53">
        <f>(IF('Net present values'!$D$7="Declining (3.5%)",'Discount Factors'!$D103,IF('Net present values'!$D$7="Constant (3.5%)",'Discount Factors'!$E103,IF('Net present values'!$D$7="Constant (5%)",'Discount Factors'!$F103,IF('Net present values'!$D$7="Constant (8%)",'Discount Factors'!$G103,)))))*O106</f>
        <v>146647.39647027318</v>
      </c>
      <c r="R106" s="52">
        <f t="shared" si="7"/>
        <v>0</v>
      </c>
      <c r="S106" s="53">
        <f>(IF('Net present values'!$D$7="Declining (3.5%)",'Discount Factors'!$D103,IF('Net present values'!$D$7="Constant (3.5%)",'Discount Factors'!$E103,IF('Net present values'!$D$7="Constant (5%)",'Discount Factors'!$F103,IF('Net present values'!$D$7="Constant (8%)",'Discount Factors'!$G103,)))))*R106</f>
        <v>0</v>
      </c>
      <c r="T106" s="28"/>
      <c r="U106" s="63">
        <f t="shared" si="8"/>
        <v>0</v>
      </c>
      <c r="V106" s="53">
        <f>(IF('Net present values'!$D$7="Declining (3.5%)",'Discount Factors'!$D103,IF('Net present values'!$D$7="Constant (3.5%)",'Discount Factors'!$E103,IF('Net present values'!$D$7="Constant (5%)",'Discount Factors'!$F103,IF('Net present values'!$D$7="Constant (8%)",'Discount Factors'!$G103,)))))*U106</f>
        <v>0</v>
      </c>
    </row>
    <row r="107" spans="14:45" ht="12.75">
      <c r="N107" s="105"/>
      <c r="O107" s="28"/>
      <c r="P107" s="28"/>
      <c r="Q107" s="28"/>
      <c r="R107" s="28"/>
      <c r="S107" s="55"/>
      <c r="T107" s="55"/>
      <c r="U107" s="102"/>
      <c r="V107" s="55"/>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row>
    <row r="108" spans="14:45" ht="12.75">
      <c r="N108" s="105"/>
      <c r="O108" s="28"/>
      <c r="P108" s="28"/>
      <c r="Q108" s="28"/>
      <c r="R108" s="28"/>
      <c r="S108" s="55"/>
      <c r="T108" s="55"/>
      <c r="U108" s="102"/>
      <c r="V108" s="55"/>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row>
    <row r="109" spans="14:45" ht="12.75">
      <c r="N109" s="105"/>
      <c r="O109" s="28"/>
      <c r="P109" s="28"/>
      <c r="Q109" s="28"/>
      <c r="R109" s="28"/>
      <c r="S109" s="55"/>
      <c r="T109" s="55"/>
      <c r="U109" s="102"/>
      <c r="V109" s="55"/>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row>
    <row r="110" spans="14:45" ht="12.75">
      <c r="N110" s="105"/>
      <c r="O110" s="28"/>
      <c r="P110" s="28"/>
      <c r="Q110" s="28"/>
      <c r="R110" s="28"/>
      <c r="S110" s="55"/>
      <c r="T110" s="55"/>
      <c r="U110" s="102"/>
      <c r="V110" s="55"/>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row>
    <row r="111" spans="14:45" ht="12.75">
      <c r="N111" s="105"/>
      <c r="O111" s="28"/>
      <c r="P111" s="28"/>
      <c r="Q111" s="28"/>
      <c r="R111" s="28"/>
      <c r="S111" s="55"/>
      <c r="T111" s="55"/>
      <c r="U111" s="102"/>
      <c r="V111" s="55"/>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row>
    <row r="112" spans="14:45" ht="12.75">
      <c r="N112" s="105"/>
      <c r="O112" s="28"/>
      <c r="P112" s="28"/>
      <c r="Q112" s="28"/>
      <c r="R112" s="28"/>
      <c r="S112" s="55"/>
      <c r="T112" s="55"/>
      <c r="U112" s="102"/>
      <c r="V112" s="55"/>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row>
    <row r="113" spans="14:45" ht="12.75">
      <c r="N113" s="105"/>
      <c r="O113" s="28"/>
      <c r="P113" s="28"/>
      <c r="Q113" s="28"/>
      <c r="R113" s="28"/>
      <c r="S113" s="55"/>
      <c r="T113" s="55"/>
      <c r="U113" s="102"/>
      <c r="V113" s="55"/>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row>
    <row r="114" spans="14:45" ht="12.75">
      <c r="N114" s="105"/>
      <c r="O114" s="28"/>
      <c r="P114" s="28"/>
      <c r="Q114" s="28"/>
      <c r="R114" s="28"/>
      <c r="S114" s="55"/>
      <c r="T114" s="55"/>
      <c r="U114" s="102"/>
      <c r="V114" s="55"/>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row>
    <row r="115" spans="14:45" ht="12.75">
      <c r="N115" s="105"/>
      <c r="O115" s="28"/>
      <c r="P115" s="28"/>
      <c r="Q115" s="28"/>
      <c r="R115" s="28"/>
      <c r="S115" s="55"/>
      <c r="T115" s="55"/>
      <c r="U115" s="102"/>
      <c r="V115" s="55"/>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row>
    <row r="116" spans="14:45" ht="12.75">
      <c r="N116" s="105"/>
      <c r="O116" s="28"/>
      <c r="P116" s="28"/>
      <c r="Q116" s="28"/>
      <c r="R116" s="28"/>
      <c r="S116" s="55"/>
      <c r="T116" s="55"/>
      <c r="U116" s="102"/>
      <c r="V116" s="55"/>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row>
    <row r="117" spans="14:45" ht="12.75">
      <c r="N117" s="105"/>
      <c r="O117" s="28"/>
      <c r="P117" s="28"/>
      <c r="Q117" s="28"/>
      <c r="R117" s="28"/>
      <c r="S117" s="55"/>
      <c r="T117" s="55"/>
      <c r="U117" s="102"/>
      <c r="V117" s="55"/>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row>
    <row r="118" spans="14:45" ht="12.75">
      <c r="N118" s="105"/>
      <c r="O118" s="28"/>
      <c r="P118" s="28"/>
      <c r="Q118" s="28"/>
      <c r="R118" s="28"/>
      <c r="S118" s="55"/>
      <c r="T118" s="55"/>
      <c r="U118" s="102"/>
      <c r="V118" s="55"/>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row>
    <row r="119" spans="14:45" ht="12.75">
      <c r="N119" s="105"/>
      <c r="O119" s="28"/>
      <c r="P119" s="28"/>
      <c r="Q119" s="28"/>
      <c r="R119" s="28"/>
      <c r="S119" s="55"/>
      <c r="T119" s="55"/>
      <c r="U119" s="102"/>
      <c r="V119" s="55"/>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row>
    <row r="120" spans="14:45" ht="12.75">
      <c r="N120" s="105"/>
      <c r="O120" s="28"/>
      <c r="P120" s="28"/>
      <c r="Q120" s="28"/>
      <c r="R120" s="28"/>
      <c r="S120" s="55"/>
      <c r="T120" s="55"/>
      <c r="U120" s="102"/>
      <c r="V120" s="55"/>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row>
    <row r="121" spans="14:45" ht="12.75">
      <c r="N121" s="105"/>
      <c r="O121" s="28"/>
      <c r="P121" s="28"/>
      <c r="Q121" s="28"/>
      <c r="R121" s="28"/>
      <c r="S121" s="55"/>
      <c r="T121" s="55"/>
      <c r="U121" s="102"/>
      <c r="V121" s="55"/>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row>
    <row r="122" spans="14:45" ht="12.75">
      <c r="N122" s="105"/>
      <c r="O122" s="28"/>
      <c r="P122" s="28"/>
      <c r="Q122" s="28"/>
      <c r="R122" s="28"/>
      <c r="S122" s="55"/>
      <c r="T122" s="55"/>
      <c r="U122" s="102"/>
      <c r="V122" s="55"/>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row>
    <row r="123" spans="14:45" ht="12.75">
      <c r="N123" s="105"/>
      <c r="O123" s="28"/>
      <c r="P123" s="28"/>
      <c r="Q123" s="28"/>
      <c r="R123" s="28"/>
      <c r="S123" s="55"/>
      <c r="T123" s="55"/>
      <c r="U123" s="102"/>
      <c r="V123" s="55"/>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row>
    <row r="124" spans="14:45" ht="12.75">
      <c r="N124" s="105"/>
      <c r="O124" s="28"/>
      <c r="P124" s="28"/>
      <c r="Q124" s="28"/>
      <c r="R124" s="28"/>
      <c r="S124" s="55"/>
      <c r="T124" s="55"/>
      <c r="U124" s="102"/>
      <c r="V124" s="55"/>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row>
    <row r="125" spans="14:45" ht="12.75">
      <c r="N125" s="105"/>
      <c r="O125" s="28"/>
      <c r="P125" s="28"/>
      <c r="Q125" s="28"/>
      <c r="R125" s="28"/>
      <c r="S125" s="55"/>
      <c r="T125" s="55"/>
      <c r="U125" s="102"/>
      <c r="V125" s="55"/>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row>
    <row r="126" spans="14:45" ht="12.75">
      <c r="N126" s="105"/>
      <c r="O126" s="28"/>
      <c r="P126" s="28"/>
      <c r="Q126" s="28"/>
      <c r="R126" s="28"/>
      <c r="S126" s="55"/>
      <c r="T126" s="55"/>
      <c r="U126" s="102"/>
      <c r="V126" s="55"/>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row>
    <row r="127" spans="14:45" ht="12.75">
      <c r="N127" s="105"/>
      <c r="O127" s="28"/>
      <c r="P127" s="28"/>
      <c r="Q127" s="28"/>
      <c r="R127" s="28"/>
      <c r="S127" s="55"/>
      <c r="T127" s="55"/>
      <c r="U127" s="102"/>
      <c r="V127" s="55"/>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row>
    <row r="128" spans="14:45" ht="12.75">
      <c r="N128" s="105"/>
      <c r="O128" s="28"/>
      <c r="P128" s="28"/>
      <c r="Q128" s="28"/>
      <c r="R128" s="28"/>
      <c r="S128" s="55"/>
      <c r="T128" s="55"/>
      <c r="U128" s="102"/>
      <c r="V128" s="55"/>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row>
    <row r="129" spans="14:45" ht="12.75">
      <c r="N129" s="105"/>
      <c r="O129" s="28"/>
      <c r="P129" s="28"/>
      <c r="Q129" s="28"/>
      <c r="R129" s="28"/>
      <c r="S129" s="55"/>
      <c r="T129" s="55"/>
      <c r="U129" s="102"/>
      <c r="V129" s="55"/>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row>
    <row r="130" spans="14:45" ht="12.75">
      <c r="N130" s="105"/>
      <c r="O130" s="28"/>
      <c r="P130" s="28"/>
      <c r="Q130" s="28"/>
      <c r="R130" s="28"/>
      <c r="S130" s="55"/>
      <c r="T130" s="55"/>
      <c r="U130" s="102"/>
      <c r="V130" s="55"/>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row>
    <row r="131" spans="14:45" ht="12.75">
      <c r="N131" s="105"/>
      <c r="O131" s="28"/>
      <c r="P131" s="28"/>
      <c r="Q131" s="28"/>
      <c r="R131" s="28"/>
      <c r="S131" s="55"/>
      <c r="T131" s="55"/>
      <c r="U131" s="102"/>
      <c r="V131" s="55"/>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row>
    <row r="132" spans="14:45" ht="12.75">
      <c r="N132" s="105"/>
      <c r="O132" s="28"/>
      <c r="P132" s="28"/>
      <c r="Q132" s="28"/>
      <c r="R132" s="28"/>
      <c r="S132" s="55"/>
      <c r="T132" s="55"/>
      <c r="U132" s="102"/>
      <c r="V132" s="55"/>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row>
    <row r="133" spans="14:45" ht="12.75">
      <c r="N133" s="105"/>
      <c r="O133" s="28"/>
      <c r="P133" s="28"/>
      <c r="Q133" s="28"/>
      <c r="R133" s="28"/>
      <c r="S133" s="55"/>
      <c r="T133" s="55"/>
      <c r="U133" s="102"/>
      <c r="V133" s="55"/>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row>
    <row r="134" spans="14:45" ht="12.75">
      <c r="N134" s="105"/>
      <c r="O134" s="28"/>
      <c r="P134" s="28"/>
      <c r="Q134" s="28"/>
      <c r="R134" s="28"/>
      <c r="S134" s="55"/>
      <c r="T134" s="55"/>
      <c r="U134" s="102"/>
      <c r="V134" s="55"/>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row>
    <row r="135" spans="14:45" ht="12.75">
      <c r="N135" s="105"/>
      <c r="O135" s="28"/>
      <c r="P135" s="28"/>
      <c r="Q135" s="28"/>
      <c r="R135" s="28"/>
      <c r="S135" s="55"/>
      <c r="T135" s="55"/>
      <c r="U135" s="102"/>
      <c r="V135" s="55"/>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row>
    <row r="136" spans="14:45" ht="12.75">
      <c r="N136" s="105"/>
      <c r="O136" s="28"/>
      <c r="P136" s="28"/>
      <c r="Q136" s="28"/>
      <c r="R136" s="28"/>
      <c r="S136" s="55"/>
      <c r="T136" s="55"/>
      <c r="U136" s="102"/>
      <c r="V136" s="55"/>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row>
    <row r="137" spans="14:45" ht="12.75">
      <c r="N137" s="105"/>
      <c r="O137" s="28"/>
      <c r="P137" s="28"/>
      <c r="Q137" s="28"/>
      <c r="R137" s="28"/>
      <c r="S137" s="55"/>
      <c r="T137" s="55"/>
      <c r="U137" s="102"/>
      <c r="V137" s="55"/>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row>
    <row r="138" spans="14:45" ht="12.75">
      <c r="N138" s="105"/>
      <c r="O138" s="28"/>
      <c r="P138" s="28"/>
      <c r="Q138" s="28"/>
      <c r="R138" s="28"/>
      <c r="S138" s="55"/>
      <c r="T138" s="55"/>
      <c r="U138" s="102"/>
      <c r="V138" s="55"/>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row>
    <row r="139" spans="14:45" ht="12.75">
      <c r="N139" s="105"/>
      <c r="O139" s="28"/>
      <c r="P139" s="28"/>
      <c r="Q139" s="28"/>
      <c r="R139" s="28"/>
      <c r="S139" s="55"/>
      <c r="T139" s="55"/>
      <c r="U139" s="102"/>
      <c r="V139" s="55"/>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row>
    <row r="140" spans="14:45" ht="12.75">
      <c r="N140" s="105"/>
      <c r="O140" s="28"/>
      <c r="P140" s="28"/>
      <c r="Q140" s="28"/>
      <c r="R140" s="28"/>
      <c r="S140" s="55"/>
      <c r="T140" s="55"/>
      <c r="U140" s="102"/>
      <c r="V140" s="55"/>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row>
    <row r="141" spans="14:45" ht="12.75">
      <c r="N141" s="105"/>
      <c r="O141" s="28"/>
      <c r="P141" s="28"/>
      <c r="Q141" s="28"/>
      <c r="R141" s="28"/>
      <c r="S141" s="55"/>
      <c r="T141" s="55"/>
      <c r="U141" s="102"/>
      <c r="V141" s="55"/>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row>
    <row r="142" spans="14:45" ht="12.75">
      <c r="N142" s="105"/>
      <c r="O142" s="28"/>
      <c r="P142" s="28"/>
      <c r="Q142" s="28"/>
      <c r="R142" s="28"/>
      <c r="S142" s="55"/>
      <c r="T142" s="55"/>
      <c r="U142" s="102"/>
      <c r="V142" s="55"/>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row>
    <row r="143" spans="14:45" ht="12.75">
      <c r="N143" s="105"/>
      <c r="O143" s="28"/>
      <c r="P143" s="28"/>
      <c r="Q143" s="28"/>
      <c r="R143" s="28"/>
      <c r="S143" s="55"/>
      <c r="T143" s="55"/>
      <c r="U143" s="102"/>
      <c r="V143" s="55"/>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row>
    <row r="144" spans="14:45" ht="12.75">
      <c r="N144" s="105"/>
      <c r="O144" s="28"/>
      <c r="P144" s="28"/>
      <c r="Q144" s="28"/>
      <c r="R144" s="28"/>
      <c r="S144" s="55"/>
      <c r="T144" s="55"/>
      <c r="U144" s="102"/>
      <c r="V144" s="55"/>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row>
    <row r="145" spans="14:45" ht="12.75">
      <c r="N145" s="105"/>
      <c r="O145" s="28"/>
      <c r="P145" s="28"/>
      <c r="Q145" s="28"/>
      <c r="R145" s="28"/>
      <c r="S145" s="55"/>
      <c r="T145" s="55"/>
      <c r="U145" s="102"/>
      <c r="V145" s="55"/>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row>
    <row r="146" spans="14:45" ht="12.75">
      <c r="N146" s="105"/>
      <c r="O146" s="28"/>
      <c r="P146" s="28"/>
      <c r="Q146" s="28"/>
      <c r="R146" s="28"/>
      <c r="S146" s="55"/>
      <c r="T146" s="55"/>
      <c r="U146" s="102"/>
      <c r="V146" s="55"/>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row>
    <row r="147" spans="14:45" ht="12.75">
      <c r="N147" s="105"/>
      <c r="O147" s="28"/>
      <c r="P147" s="28"/>
      <c r="Q147" s="28"/>
      <c r="R147" s="28"/>
      <c r="S147" s="55"/>
      <c r="T147" s="55"/>
      <c r="U147" s="102"/>
      <c r="V147" s="55"/>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row>
    <row r="148" spans="14:45" ht="12.75">
      <c r="N148" s="105"/>
      <c r="O148" s="28"/>
      <c r="P148" s="28"/>
      <c r="Q148" s="28"/>
      <c r="R148" s="28"/>
      <c r="S148" s="55"/>
      <c r="T148" s="55"/>
      <c r="U148" s="102"/>
      <c r="V148" s="55"/>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row>
    <row r="149" spans="14:45" ht="12.75">
      <c r="N149" s="105"/>
      <c r="O149" s="28"/>
      <c r="P149" s="28"/>
      <c r="Q149" s="28"/>
      <c r="R149" s="28"/>
      <c r="S149" s="55"/>
      <c r="T149" s="55"/>
      <c r="U149" s="102"/>
      <c r="V149" s="55"/>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row>
    <row r="150" spans="14:45" ht="12.75">
      <c r="N150" s="105"/>
      <c r="O150" s="28"/>
      <c r="P150" s="28"/>
      <c r="Q150" s="28"/>
      <c r="R150" s="28"/>
      <c r="S150" s="55"/>
      <c r="T150" s="55"/>
      <c r="U150" s="102"/>
      <c r="V150" s="55"/>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row>
    <row r="151" spans="14:45" ht="12.75">
      <c r="N151" s="105"/>
      <c r="O151" s="28"/>
      <c r="P151" s="28"/>
      <c r="Q151" s="28"/>
      <c r="R151" s="28"/>
      <c r="S151" s="55"/>
      <c r="T151" s="55"/>
      <c r="U151" s="102"/>
      <c r="V151" s="55"/>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row>
    <row r="152" spans="14:45" ht="12.75">
      <c r="N152" s="105"/>
      <c r="O152" s="28"/>
      <c r="P152" s="28"/>
      <c r="Q152" s="28"/>
      <c r="R152" s="28"/>
      <c r="S152" s="55"/>
      <c r="T152" s="55"/>
      <c r="U152" s="102"/>
      <c r="V152" s="55"/>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row>
    <row r="153" spans="14:45" ht="12.75">
      <c r="N153" s="105"/>
      <c r="O153" s="28"/>
      <c r="P153" s="28"/>
      <c r="Q153" s="28"/>
      <c r="R153" s="28"/>
      <c r="S153" s="55"/>
      <c r="T153" s="55"/>
      <c r="U153" s="102"/>
      <c r="V153" s="55"/>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row>
    <row r="154" spans="14:45" ht="12.75">
      <c r="N154" s="105"/>
      <c r="O154" s="28"/>
      <c r="P154" s="28"/>
      <c r="Q154" s="28"/>
      <c r="R154" s="28"/>
      <c r="S154" s="55"/>
      <c r="T154" s="55"/>
      <c r="U154" s="102"/>
      <c r="V154" s="55"/>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row>
    <row r="155" spans="14:45" ht="12.75">
      <c r="N155" s="105"/>
      <c r="O155" s="28"/>
      <c r="P155" s="28"/>
      <c r="Q155" s="28"/>
      <c r="R155" s="28"/>
      <c r="S155" s="55"/>
      <c r="T155" s="55"/>
      <c r="U155" s="102"/>
      <c r="V155" s="55"/>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row>
    <row r="156" spans="14:45" ht="12.75">
      <c r="N156" s="105"/>
      <c r="O156" s="28"/>
      <c r="P156" s="28"/>
      <c r="Q156" s="28"/>
      <c r="R156" s="28"/>
      <c r="S156" s="55"/>
      <c r="T156" s="55"/>
      <c r="U156" s="102"/>
      <c r="V156" s="55"/>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row>
    <row r="157" spans="14:45" ht="12.75">
      <c r="N157" s="105"/>
      <c r="O157" s="28"/>
      <c r="P157" s="28"/>
      <c r="Q157" s="28"/>
      <c r="R157" s="28"/>
      <c r="S157" s="55"/>
      <c r="T157" s="55"/>
      <c r="U157" s="102"/>
      <c r="V157" s="55"/>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row>
    <row r="158" spans="14:45" ht="12.75">
      <c r="N158" s="105"/>
      <c r="O158" s="28"/>
      <c r="P158" s="28"/>
      <c r="Q158" s="28"/>
      <c r="R158" s="28"/>
      <c r="S158" s="55"/>
      <c r="T158" s="55"/>
      <c r="U158" s="102"/>
      <c r="V158" s="55"/>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row>
    <row r="159" spans="14:45" ht="12.75">
      <c r="N159" s="105"/>
      <c r="O159" s="28"/>
      <c r="P159" s="28"/>
      <c r="Q159" s="28"/>
      <c r="R159" s="28"/>
      <c r="S159" s="55"/>
      <c r="T159" s="55"/>
      <c r="U159" s="102"/>
      <c r="V159" s="55"/>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row>
    <row r="160" spans="14:45" ht="12.75">
      <c r="N160" s="105"/>
      <c r="O160" s="28"/>
      <c r="P160" s="28"/>
      <c r="Q160" s="28"/>
      <c r="R160" s="28"/>
      <c r="S160" s="55"/>
      <c r="T160" s="55"/>
      <c r="U160" s="102"/>
      <c r="V160" s="55"/>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row>
    <row r="161" spans="14:45" ht="12.75">
      <c r="N161" s="105"/>
      <c r="O161" s="28"/>
      <c r="P161" s="28"/>
      <c r="Q161" s="28"/>
      <c r="R161" s="28"/>
      <c r="S161" s="55"/>
      <c r="T161" s="55"/>
      <c r="U161" s="102"/>
      <c r="V161" s="55"/>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row>
    <row r="162" spans="14:45" ht="12.75">
      <c r="N162" s="105"/>
      <c r="O162" s="28"/>
      <c r="P162" s="28"/>
      <c r="Q162" s="28"/>
      <c r="R162" s="28"/>
      <c r="S162" s="55"/>
      <c r="T162" s="55"/>
      <c r="U162" s="102"/>
      <c r="V162" s="55"/>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row>
    <row r="163" spans="14:45" ht="12.75">
      <c r="N163" s="105"/>
      <c r="O163" s="28"/>
      <c r="P163" s="28"/>
      <c r="Q163" s="28"/>
      <c r="R163" s="28"/>
      <c r="S163" s="55"/>
      <c r="T163" s="55"/>
      <c r="U163" s="102"/>
      <c r="V163" s="55"/>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row>
    <row r="164" spans="14:45" ht="12.75">
      <c r="N164" s="105"/>
      <c r="O164" s="28"/>
      <c r="P164" s="28"/>
      <c r="Q164" s="28"/>
      <c r="R164" s="28"/>
      <c r="S164" s="55"/>
      <c r="T164" s="55"/>
      <c r="U164" s="102"/>
      <c r="V164" s="55"/>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row>
    <row r="165" spans="14:45" ht="12.75">
      <c r="N165" s="105"/>
      <c r="O165" s="28"/>
      <c r="P165" s="28"/>
      <c r="Q165" s="28"/>
      <c r="R165" s="28"/>
      <c r="S165" s="55"/>
      <c r="T165" s="55"/>
      <c r="U165" s="102"/>
      <c r="V165" s="55"/>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row>
    <row r="166" spans="14:45" ht="12.75">
      <c r="N166" s="105"/>
      <c r="O166" s="28"/>
      <c r="P166" s="28"/>
      <c r="Q166" s="28"/>
      <c r="R166" s="28"/>
      <c r="S166" s="55"/>
      <c r="T166" s="55"/>
      <c r="U166" s="102"/>
      <c r="V166" s="55"/>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row>
    <row r="167" spans="14:45" ht="12.75">
      <c r="N167" s="105"/>
      <c r="O167" s="28"/>
      <c r="P167" s="28"/>
      <c r="Q167" s="28"/>
      <c r="R167" s="28"/>
      <c r="S167" s="55"/>
      <c r="T167" s="55"/>
      <c r="U167" s="102"/>
      <c r="V167" s="55"/>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row>
    <row r="168" spans="14:45" ht="12.75">
      <c r="N168" s="105"/>
      <c r="O168" s="28"/>
      <c r="P168" s="28"/>
      <c r="Q168" s="28"/>
      <c r="R168" s="28"/>
      <c r="S168" s="55"/>
      <c r="T168" s="55"/>
      <c r="U168" s="102"/>
      <c r="V168" s="55"/>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row>
    <row r="169" spans="14:45" ht="12.75">
      <c r="N169" s="105"/>
      <c r="O169" s="28"/>
      <c r="P169" s="28"/>
      <c r="Q169" s="28"/>
      <c r="R169" s="28"/>
      <c r="S169" s="55"/>
      <c r="T169" s="55"/>
      <c r="U169" s="102"/>
      <c r="V169" s="55"/>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row>
    <row r="170" spans="14:45" ht="12.75">
      <c r="N170" s="105"/>
      <c r="O170" s="28"/>
      <c r="P170" s="28"/>
      <c r="Q170" s="28"/>
      <c r="R170" s="28"/>
      <c r="S170" s="55"/>
      <c r="T170" s="55"/>
      <c r="U170" s="102"/>
      <c r="V170" s="55"/>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row>
    <row r="171" spans="14:45" ht="12.75">
      <c r="N171" s="105"/>
      <c r="O171" s="28"/>
      <c r="P171" s="28"/>
      <c r="Q171" s="28"/>
      <c r="R171" s="28"/>
      <c r="S171" s="55"/>
      <c r="T171" s="55"/>
      <c r="U171" s="102"/>
      <c r="V171" s="55"/>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row>
    <row r="172" spans="14:45" ht="12.75">
      <c r="N172" s="105"/>
      <c r="O172" s="28"/>
      <c r="P172" s="28"/>
      <c r="Q172" s="28"/>
      <c r="R172" s="28"/>
      <c r="S172" s="55"/>
      <c r="T172" s="55"/>
      <c r="U172" s="102"/>
      <c r="V172" s="55"/>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row>
    <row r="173" spans="14:45" ht="12.75">
      <c r="N173" s="105"/>
      <c r="O173" s="28"/>
      <c r="P173" s="28"/>
      <c r="Q173" s="28"/>
      <c r="R173" s="28"/>
      <c r="S173" s="55"/>
      <c r="T173" s="55"/>
      <c r="U173" s="102"/>
      <c r="V173" s="55"/>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row>
    <row r="174" spans="14:45" ht="12.75">
      <c r="N174" s="105"/>
      <c r="O174" s="28"/>
      <c r="P174" s="28"/>
      <c r="Q174" s="28"/>
      <c r="R174" s="28"/>
      <c r="S174" s="55"/>
      <c r="T174" s="55"/>
      <c r="U174" s="102"/>
      <c r="V174" s="55"/>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row>
    <row r="175" spans="14:45" ht="12.75">
      <c r="N175" s="105"/>
      <c r="O175" s="28"/>
      <c r="P175" s="28"/>
      <c r="Q175" s="28"/>
      <c r="R175" s="28"/>
      <c r="S175" s="55"/>
      <c r="T175" s="55"/>
      <c r="U175" s="102"/>
      <c r="V175" s="55"/>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row>
    <row r="176" spans="14:45" ht="12.75">
      <c r="N176" s="105"/>
      <c r="O176" s="28"/>
      <c r="P176" s="28"/>
      <c r="Q176" s="28"/>
      <c r="R176" s="28"/>
      <c r="S176" s="55"/>
      <c r="T176" s="55"/>
      <c r="U176" s="102"/>
      <c r="V176" s="55"/>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row>
    <row r="177" spans="14:45" ht="12.75">
      <c r="N177" s="105"/>
      <c r="O177" s="28"/>
      <c r="P177" s="28"/>
      <c r="Q177" s="28"/>
      <c r="R177" s="28"/>
      <c r="S177" s="55"/>
      <c r="T177" s="55"/>
      <c r="U177" s="102"/>
      <c r="V177" s="55"/>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row>
    <row r="178" spans="14:45" ht="12.75">
      <c r="N178" s="105"/>
      <c r="O178" s="28"/>
      <c r="P178" s="28"/>
      <c r="Q178" s="28"/>
      <c r="R178" s="28"/>
      <c r="S178" s="55"/>
      <c r="T178" s="55"/>
      <c r="U178" s="102"/>
      <c r="V178" s="55"/>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row>
    <row r="179" spans="14:45" ht="12.75">
      <c r="N179" s="105"/>
      <c r="O179" s="28"/>
      <c r="P179" s="28"/>
      <c r="Q179" s="28"/>
      <c r="R179" s="28"/>
      <c r="S179" s="55"/>
      <c r="T179" s="55"/>
      <c r="U179" s="102"/>
      <c r="V179" s="55"/>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row>
    <row r="180" spans="14:45" ht="12.75">
      <c r="N180" s="105"/>
      <c r="O180" s="28"/>
      <c r="P180" s="28"/>
      <c r="Q180" s="28"/>
      <c r="R180" s="28"/>
      <c r="S180" s="55"/>
      <c r="T180" s="55"/>
      <c r="U180" s="102"/>
      <c r="V180" s="55"/>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row>
    <row r="181" spans="14:45" ht="12.75">
      <c r="N181" s="105"/>
      <c r="O181" s="28"/>
      <c r="P181" s="28"/>
      <c r="Q181" s="28"/>
      <c r="R181" s="28"/>
      <c r="S181" s="55"/>
      <c r="T181" s="55"/>
      <c r="U181" s="102"/>
      <c r="V181" s="55"/>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row>
    <row r="182" spans="14:45" ht="12.75">
      <c r="N182" s="105"/>
      <c r="O182" s="28"/>
      <c r="P182" s="28"/>
      <c r="Q182" s="28"/>
      <c r="R182" s="28"/>
      <c r="S182" s="55"/>
      <c r="T182" s="55"/>
      <c r="U182" s="102"/>
      <c r="V182" s="55"/>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row>
    <row r="183" spans="14:45" ht="12.75">
      <c r="N183" s="105"/>
      <c r="O183" s="28"/>
      <c r="P183" s="28"/>
      <c r="Q183" s="28"/>
      <c r="R183" s="28"/>
      <c r="S183" s="55"/>
      <c r="T183" s="55"/>
      <c r="U183" s="102"/>
      <c r="V183" s="55"/>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row>
    <row r="184" spans="14:45" ht="12.75">
      <c r="N184" s="105"/>
      <c r="O184" s="28"/>
      <c r="P184" s="28"/>
      <c r="Q184" s="28"/>
      <c r="R184" s="28"/>
      <c r="S184" s="55"/>
      <c r="T184" s="55"/>
      <c r="U184" s="102"/>
      <c r="V184" s="55"/>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row>
    <row r="185" spans="14:45" ht="12.75">
      <c r="N185" s="105"/>
      <c r="O185" s="28"/>
      <c r="P185" s="28"/>
      <c r="Q185" s="28"/>
      <c r="R185" s="28"/>
      <c r="S185" s="55"/>
      <c r="T185" s="55"/>
      <c r="U185" s="102"/>
      <c r="V185" s="55"/>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row>
    <row r="186" spans="14:45" ht="12.75">
      <c r="N186" s="105"/>
      <c r="O186" s="28"/>
      <c r="P186" s="28"/>
      <c r="Q186" s="28"/>
      <c r="R186" s="28"/>
      <c r="S186" s="55"/>
      <c r="T186" s="55"/>
      <c r="U186" s="102"/>
      <c r="V186" s="55"/>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row>
    <row r="187" spans="14:45" ht="12.75">
      <c r="N187" s="105"/>
      <c r="O187" s="28"/>
      <c r="P187" s="28"/>
      <c r="Q187" s="28"/>
      <c r="R187" s="28"/>
      <c r="S187" s="55"/>
      <c r="T187" s="55"/>
      <c r="U187" s="102"/>
      <c r="V187" s="55"/>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row>
    <row r="188" spans="14:45" ht="12.75">
      <c r="N188" s="105"/>
      <c r="O188" s="28"/>
      <c r="P188" s="28"/>
      <c r="Q188" s="28"/>
      <c r="R188" s="28"/>
      <c r="S188" s="55"/>
      <c r="T188" s="55"/>
      <c r="U188" s="102"/>
      <c r="V188" s="55"/>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row>
    <row r="189" spans="14:45" ht="12.75">
      <c r="N189" s="105"/>
      <c r="O189" s="28"/>
      <c r="P189" s="28"/>
      <c r="Q189" s="28"/>
      <c r="R189" s="28"/>
      <c r="S189" s="55"/>
      <c r="T189" s="55"/>
      <c r="U189" s="102"/>
      <c r="V189" s="55"/>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row>
    <row r="190" spans="14:45" ht="12.75">
      <c r="N190" s="105"/>
      <c r="O190" s="28"/>
      <c r="P190" s="28"/>
      <c r="Q190" s="28"/>
      <c r="R190" s="28"/>
      <c r="S190" s="55"/>
      <c r="T190" s="55"/>
      <c r="U190" s="102"/>
      <c r="V190" s="55"/>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row>
    <row r="191" spans="14:45" ht="12.75">
      <c r="N191" s="105"/>
      <c r="O191" s="28"/>
      <c r="P191" s="28"/>
      <c r="Q191" s="28"/>
      <c r="R191" s="28"/>
      <c r="S191" s="55"/>
      <c r="T191" s="55"/>
      <c r="U191" s="102"/>
      <c r="V191" s="55"/>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row>
    <row r="192" spans="14:45" ht="12.75">
      <c r="N192" s="105"/>
      <c r="O192" s="28"/>
      <c r="P192" s="28"/>
      <c r="Q192" s="28"/>
      <c r="R192" s="28"/>
      <c r="S192" s="55"/>
      <c r="T192" s="55"/>
      <c r="U192" s="102"/>
      <c r="V192" s="55"/>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row>
    <row r="193" spans="14:45" ht="12.75">
      <c r="N193" s="105"/>
      <c r="O193" s="28"/>
      <c r="P193" s="28"/>
      <c r="Q193" s="28"/>
      <c r="R193" s="28"/>
      <c r="S193" s="55"/>
      <c r="T193" s="55"/>
      <c r="U193" s="102"/>
      <c r="V193" s="55"/>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row>
    <row r="194" spans="14:45" ht="12.75">
      <c r="N194" s="105"/>
      <c r="O194" s="28"/>
      <c r="P194" s="28"/>
      <c r="Q194" s="28"/>
      <c r="R194" s="28"/>
      <c r="S194" s="55"/>
      <c r="T194" s="55"/>
      <c r="U194" s="102"/>
      <c r="V194" s="55"/>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row>
    <row r="195" spans="14:45" ht="12.75">
      <c r="N195" s="105"/>
      <c r="O195" s="28"/>
      <c r="P195" s="28"/>
      <c r="Q195" s="28"/>
      <c r="R195" s="28"/>
      <c r="S195" s="55"/>
      <c r="T195" s="55"/>
      <c r="U195" s="102"/>
      <c r="V195" s="55"/>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row>
    <row r="196" spans="14:45" ht="12.75">
      <c r="N196" s="105"/>
      <c r="O196" s="28"/>
      <c r="P196" s="28"/>
      <c r="Q196" s="28"/>
      <c r="R196" s="28"/>
      <c r="S196" s="55"/>
      <c r="T196" s="55"/>
      <c r="U196" s="102"/>
      <c r="V196" s="55"/>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row>
    <row r="197" spans="14:45" ht="12.75">
      <c r="N197" s="105"/>
      <c r="O197" s="28"/>
      <c r="P197" s="28"/>
      <c r="Q197" s="28"/>
      <c r="R197" s="28"/>
      <c r="S197" s="55"/>
      <c r="T197" s="55"/>
      <c r="U197" s="102"/>
      <c r="V197" s="55"/>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row>
    <row r="198" spans="14:45" ht="12.75">
      <c r="N198" s="105"/>
      <c r="O198" s="28"/>
      <c r="P198" s="28"/>
      <c r="Q198" s="28"/>
      <c r="R198" s="28"/>
      <c r="S198" s="55"/>
      <c r="T198" s="55"/>
      <c r="U198" s="102"/>
      <c r="V198" s="55"/>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row>
    <row r="199" spans="14:45" ht="12.75">
      <c r="N199" s="105"/>
      <c r="O199" s="28"/>
      <c r="P199" s="28"/>
      <c r="Q199" s="28"/>
      <c r="R199" s="28"/>
      <c r="S199" s="55"/>
      <c r="T199" s="55"/>
      <c r="U199" s="102"/>
      <c r="V199" s="55"/>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row>
    <row r="200" spans="14:45" ht="12.75">
      <c r="N200" s="105"/>
      <c r="O200" s="28"/>
      <c r="P200" s="28"/>
      <c r="Q200" s="28"/>
      <c r="R200" s="28"/>
      <c r="S200" s="55"/>
      <c r="T200" s="55"/>
      <c r="U200" s="102"/>
      <c r="V200" s="55"/>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row>
    <row r="201" spans="14:45" ht="12.75">
      <c r="N201" s="105"/>
      <c r="O201" s="28"/>
      <c r="P201" s="28"/>
      <c r="Q201" s="28"/>
      <c r="R201" s="28"/>
      <c r="S201" s="55"/>
      <c r="T201" s="55"/>
      <c r="U201" s="102"/>
      <c r="V201" s="55"/>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row>
    <row r="202" spans="14:45" ht="12.75">
      <c r="N202" s="105"/>
      <c r="O202" s="28"/>
      <c r="P202" s="28"/>
      <c r="Q202" s="28"/>
      <c r="R202" s="28"/>
      <c r="S202" s="55"/>
      <c r="T202" s="55"/>
      <c r="U202" s="102"/>
      <c r="V202" s="55"/>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row>
    <row r="203" spans="14:45" ht="12.75">
      <c r="N203" s="105"/>
      <c r="O203" s="28"/>
      <c r="P203" s="28"/>
      <c r="Q203" s="28"/>
      <c r="R203" s="28"/>
      <c r="S203" s="55"/>
      <c r="T203" s="55"/>
      <c r="U203" s="102"/>
      <c r="V203" s="55"/>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row>
    <row r="204" spans="14:45" ht="12.75">
      <c r="N204" s="105"/>
      <c r="O204" s="28"/>
      <c r="P204" s="28"/>
      <c r="Q204" s="28"/>
      <c r="R204" s="28"/>
      <c r="S204" s="55"/>
      <c r="T204" s="55"/>
      <c r="U204" s="102"/>
      <c r="V204" s="55"/>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row>
    <row r="205" spans="14:45" ht="12.75">
      <c r="N205" s="105"/>
      <c r="O205" s="28"/>
      <c r="P205" s="28"/>
      <c r="Q205" s="28"/>
      <c r="R205" s="28"/>
      <c r="S205" s="55"/>
      <c r="T205" s="55"/>
      <c r="U205" s="102"/>
      <c r="V205" s="55"/>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row>
    <row r="206" spans="14:45" ht="12.75">
      <c r="N206" s="105"/>
      <c r="O206" s="28"/>
      <c r="P206" s="28"/>
      <c r="Q206" s="28"/>
      <c r="R206" s="28"/>
      <c r="S206" s="55"/>
      <c r="T206" s="55"/>
      <c r="U206" s="102"/>
      <c r="V206" s="55"/>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row>
    <row r="207" spans="14:45" ht="12.75">
      <c r="N207" s="105"/>
      <c r="O207" s="28"/>
      <c r="P207" s="28"/>
      <c r="Q207" s="28"/>
      <c r="R207" s="28"/>
      <c r="S207" s="55"/>
      <c r="T207" s="55"/>
      <c r="U207" s="102"/>
      <c r="V207" s="55"/>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row>
    <row r="208" spans="14:45" ht="12.75">
      <c r="N208" s="105"/>
      <c r="O208" s="28"/>
      <c r="P208" s="28"/>
      <c r="Q208" s="28"/>
      <c r="R208" s="28"/>
      <c r="S208" s="55"/>
      <c r="T208" s="55"/>
      <c r="U208" s="102"/>
      <c r="V208" s="55"/>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row>
    <row r="209" spans="14:45" ht="12.75">
      <c r="N209" s="105"/>
      <c r="O209" s="28"/>
      <c r="P209" s="28"/>
      <c r="Q209" s="28"/>
      <c r="R209" s="28"/>
      <c r="S209" s="55"/>
      <c r="T209" s="55"/>
      <c r="U209" s="102"/>
      <c r="V209" s="55"/>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row>
    <row r="210" spans="14:45" ht="12.75">
      <c r="N210" s="105"/>
      <c r="O210" s="28"/>
      <c r="P210" s="28"/>
      <c r="Q210" s="28"/>
      <c r="R210" s="28"/>
      <c r="S210" s="55"/>
      <c r="T210" s="55"/>
      <c r="U210" s="102"/>
      <c r="V210" s="55"/>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row>
    <row r="211" spans="14:45" ht="12.75">
      <c r="N211" s="105"/>
      <c r="O211" s="28"/>
      <c r="P211" s="28"/>
      <c r="Q211" s="28"/>
      <c r="R211" s="28"/>
      <c r="S211" s="55"/>
      <c r="T211" s="55"/>
      <c r="U211" s="102"/>
      <c r="V211" s="55"/>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row>
    <row r="212" spans="14:45" ht="12.75">
      <c r="N212" s="105"/>
      <c r="O212" s="28"/>
      <c r="P212" s="28"/>
      <c r="Q212" s="28"/>
      <c r="R212" s="28"/>
      <c r="S212" s="55"/>
      <c r="T212" s="55"/>
      <c r="U212" s="102"/>
      <c r="V212" s="55"/>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row>
    <row r="213" spans="14:45" ht="12.75">
      <c r="N213" s="105"/>
      <c r="O213" s="28"/>
      <c r="P213" s="28"/>
      <c r="Q213" s="28"/>
      <c r="R213" s="28"/>
      <c r="S213" s="55"/>
      <c r="T213" s="55"/>
      <c r="U213" s="102"/>
      <c r="V213" s="55"/>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row>
    <row r="214" spans="14:45" ht="12.75">
      <c r="N214" s="105"/>
      <c r="O214" s="28"/>
      <c r="P214" s="28"/>
      <c r="Q214" s="28"/>
      <c r="R214" s="28"/>
      <c r="S214" s="55"/>
      <c r="T214" s="55"/>
      <c r="U214" s="102"/>
      <c r="V214" s="55"/>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row>
    <row r="215" spans="14:45" ht="12.75">
      <c r="N215" s="105"/>
      <c r="O215" s="28"/>
      <c r="P215" s="28"/>
      <c r="Q215" s="28"/>
      <c r="R215" s="28"/>
      <c r="S215" s="55"/>
      <c r="T215" s="55"/>
      <c r="U215" s="102"/>
      <c r="V215" s="55"/>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row>
    <row r="216" spans="14:45" ht="12.75">
      <c r="N216" s="105"/>
      <c r="O216" s="28"/>
      <c r="P216" s="28"/>
      <c r="Q216" s="28"/>
      <c r="R216" s="28"/>
      <c r="S216" s="55"/>
      <c r="T216" s="55"/>
      <c r="U216" s="102"/>
      <c r="V216" s="55"/>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row>
    <row r="217" spans="14:45" ht="12.75">
      <c r="N217" s="105"/>
      <c r="O217" s="28"/>
      <c r="P217" s="28"/>
      <c r="Q217" s="28"/>
      <c r="R217" s="28"/>
      <c r="S217" s="55"/>
      <c r="T217" s="55"/>
      <c r="U217" s="102"/>
      <c r="V217" s="55"/>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row>
    <row r="218" spans="14:45" ht="12.75">
      <c r="N218" s="105"/>
      <c r="O218" s="28"/>
      <c r="P218" s="28"/>
      <c r="Q218" s="28"/>
      <c r="R218" s="28"/>
      <c r="S218" s="55"/>
      <c r="T218" s="55"/>
      <c r="U218" s="102"/>
      <c r="V218" s="55"/>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row>
    <row r="219" spans="14:45" ht="12.75">
      <c r="N219" s="105"/>
      <c r="O219" s="28"/>
      <c r="P219" s="28"/>
      <c r="Q219" s="28"/>
      <c r="R219" s="28"/>
      <c r="S219" s="55"/>
      <c r="T219" s="55"/>
      <c r="U219" s="102"/>
      <c r="V219" s="55"/>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row>
    <row r="220" spans="14:45" ht="12.75">
      <c r="N220" s="105"/>
      <c r="O220" s="28"/>
      <c r="P220" s="28"/>
      <c r="Q220" s="28"/>
      <c r="R220" s="28"/>
      <c r="S220" s="55"/>
      <c r="T220" s="55"/>
      <c r="U220" s="102"/>
      <c r="V220" s="55"/>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row>
    <row r="221" spans="14:45" ht="12.75">
      <c r="N221" s="105"/>
      <c r="O221" s="28"/>
      <c r="P221" s="28"/>
      <c r="Q221" s="28"/>
      <c r="R221" s="28"/>
      <c r="S221" s="55"/>
      <c r="T221" s="55"/>
      <c r="U221" s="102"/>
      <c r="V221" s="55"/>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row>
    <row r="222" spans="14:45" ht="12.75">
      <c r="N222" s="105"/>
      <c r="O222" s="28"/>
      <c r="P222" s="28"/>
      <c r="Q222" s="28"/>
      <c r="R222" s="28"/>
      <c r="S222" s="55"/>
      <c r="T222" s="55"/>
      <c r="U222" s="102"/>
      <c r="V222" s="55"/>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row>
    <row r="223" spans="14:45" ht="12.75">
      <c r="N223" s="105"/>
      <c r="O223" s="28"/>
      <c r="P223" s="28"/>
      <c r="Q223" s="28"/>
      <c r="R223" s="28"/>
      <c r="S223" s="55"/>
      <c r="T223" s="55"/>
      <c r="U223" s="102"/>
      <c r="V223" s="55"/>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row>
    <row r="224" spans="14:45" ht="12.75">
      <c r="N224" s="105"/>
      <c r="O224" s="28"/>
      <c r="P224" s="28"/>
      <c r="Q224" s="28"/>
      <c r="R224" s="28"/>
      <c r="S224" s="55"/>
      <c r="T224" s="55"/>
      <c r="U224" s="102"/>
      <c r="V224" s="55"/>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row>
    <row r="225" spans="14:45" ht="12.75">
      <c r="N225" s="105"/>
      <c r="O225" s="28"/>
      <c r="P225" s="28"/>
      <c r="Q225" s="28"/>
      <c r="R225" s="28"/>
      <c r="S225" s="55"/>
      <c r="T225" s="55"/>
      <c r="U225" s="102"/>
      <c r="V225" s="55"/>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row>
    <row r="226" spans="14:45" ht="12.75">
      <c r="N226" s="105"/>
      <c r="O226" s="28"/>
      <c r="P226" s="28"/>
      <c r="Q226" s="28"/>
      <c r="R226" s="28"/>
      <c r="S226" s="55"/>
      <c r="T226" s="55"/>
      <c r="U226" s="102"/>
      <c r="V226" s="55"/>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row>
    <row r="227" spans="14:45" ht="12.75">
      <c r="N227" s="105"/>
      <c r="O227" s="28"/>
      <c r="P227" s="28"/>
      <c r="Q227" s="28"/>
      <c r="R227" s="28"/>
      <c r="S227" s="55"/>
      <c r="T227" s="55"/>
      <c r="U227" s="102"/>
      <c r="V227" s="55"/>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row>
    <row r="228" spans="14:45" ht="12.75">
      <c r="N228" s="105"/>
      <c r="O228" s="28"/>
      <c r="P228" s="28"/>
      <c r="Q228" s="28"/>
      <c r="R228" s="28"/>
      <c r="S228" s="55"/>
      <c r="T228" s="55"/>
      <c r="U228" s="102"/>
      <c r="V228" s="55"/>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row>
    <row r="229" spans="14:45" ht="12.75">
      <c r="N229" s="105"/>
      <c r="O229" s="28"/>
      <c r="P229" s="28"/>
      <c r="Q229" s="28"/>
      <c r="R229" s="28"/>
      <c r="S229" s="55"/>
      <c r="T229" s="55"/>
      <c r="U229" s="102"/>
      <c r="V229" s="55"/>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row>
    <row r="230" spans="14:45" ht="12.75">
      <c r="N230" s="105"/>
      <c r="O230" s="28"/>
      <c r="P230" s="28"/>
      <c r="Q230" s="28"/>
      <c r="R230" s="28"/>
      <c r="S230" s="55"/>
      <c r="T230" s="55"/>
      <c r="U230" s="102"/>
      <c r="V230" s="55"/>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row>
    <row r="231" spans="14:45" ht="12.75">
      <c r="N231" s="105"/>
      <c r="O231" s="28"/>
      <c r="P231" s="28"/>
      <c r="Q231" s="28"/>
      <c r="R231" s="28"/>
      <c r="S231" s="55"/>
      <c r="T231" s="55"/>
      <c r="U231" s="102"/>
      <c r="V231" s="55"/>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row>
    <row r="232" spans="14:45" ht="12.75">
      <c r="N232" s="105"/>
      <c r="O232" s="28"/>
      <c r="P232" s="28"/>
      <c r="Q232" s="28"/>
      <c r="R232" s="28"/>
      <c r="S232" s="55"/>
      <c r="T232" s="55"/>
      <c r="U232" s="102"/>
      <c r="V232" s="55"/>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row>
    <row r="233" spans="14:45" ht="12.75">
      <c r="N233" s="105"/>
      <c r="O233" s="28"/>
      <c r="P233" s="28"/>
      <c r="Q233" s="28"/>
      <c r="R233" s="28"/>
      <c r="S233" s="55"/>
      <c r="T233" s="55"/>
      <c r="U233" s="102"/>
      <c r="V233" s="55"/>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row>
    <row r="234" spans="14:45" ht="12.75">
      <c r="N234" s="105"/>
      <c r="O234" s="28"/>
      <c r="P234" s="28"/>
      <c r="Q234" s="28"/>
      <c r="R234" s="28"/>
      <c r="S234" s="55"/>
      <c r="T234" s="55"/>
      <c r="U234" s="102"/>
      <c r="V234" s="55"/>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row>
    <row r="235" spans="14:45" ht="12.75">
      <c r="N235" s="105"/>
      <c r="O235" s="28"/>
      <c r="P235" s="28"/>
      <c r="Q235" s="28"/>
      <c r="R235" s="28"/>
      <c r="S235" s="55"/>
      <c r="T235" s="55"/>
      <c r="U235" s="102"/>
      <c r="V235" s="55"/>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row>
    <row r="236" spans="14:45" ht="12.75">
      <c r="N236" s="105"/>
      <c r="O236" s="28"/>
      <c r="P236" s="28"/>
      <c r="Q236" s="28"/>
      <c r="R236" s="28"/>
      <c r="S236" s="55"/>
      <c r="T236" s="55"/>
      <c r="U236" s="102"/>
      <c r="V236" s="55"/>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row>
    <row r="237" spans="14:45" ht="12.75">
      <c r="N237" s="105"/>
      <c r="O237" s="28"/>
      <c r="P237" s="28"/>
      <c r="Q237" s="28"/>
      <c r="R237" s="28"/>
      <c r="S237" s="55"/>
      <c r="T237" s="55"/>
      <c r="U237" s="102"/>
      <c r="V237" s="55"/>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row>
    <row r="238" spans="14:45" ht="12.75">
      <c r="N238" s="105"/>
      <c r="O238" s="28"/>
      <c r="P238" s="28"/>
      <c r="Q238" s="28"/>
      <c r="R238" s="28"/>
      <c r="S238" s="55"/>
      <c r="T238" s="55"/>
      <c r="U238" s="102"/>
      <c r="V238" s="55"/>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row>
    <row r="239" spans="14:45" ht="12.75">
      <c r="N239" s="105"/>
      <c r="O239" s="28"/>
      <c r="P239" s="28"/>
      <c r="Q239" s="28"/>
      <c r="R239" s="28"/>
      <c r="S239" s="55"/>
      <c r="T239" s="55"/>
      <c r="U239" s="102"/>
      <c r="V239" s="55"/>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row>
    <row r="240" spans="14:45" ht="12.75">
      <c r="N240" s="105"/>
      <c r="O240" s="28"/>
      <c r="P240" s="28"/>
      <c r="Q240" s="28"/>
      <c r="R240" s="28"/>
      <c r="S240" s="55"/>
      <c r="T240" s="55"/>
      <c r="U240" s="102"/>
      <c r="V240" s="55"/>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row>
    <row r="241" spans="14:45" ht="12.75">
      <c r="N241" s="105"/>
      <c r="O241" s="28"/>
      <c r="P241" s="28"/>
      <c r="Q241" s="28"/>
      <c r="R241" s="28"/>
      <c r="S241" s="55"/>
      <c r="T241" s="55"/>
      <c r="U241" s="102"/>
      <c r="V241" s="55"/>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row>
    <row r="242" spans="14:45" ht="12.75">
      <c r="N242" s="105"/>
      <c r="O242" s="28"/>
      <c r="P242" s="28"/>
      <c r="Q242" s="28"/>
      <c r="R242" s="28"/>
      <c r="S242" s="55"/>
      <c r="T242" s="55"/>
      <c r="U242" s="102"/>
      <c r="V242" s="55"/>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row>
    <row r="243" spans="14:45" ht="12.75">
      <c r="N243" s="105"/>
      <c r="O243" s="28"/>
      <c r="P243" s="28"/>
      <c r="Q243" s="28"/>
      <c r="R243" s="28"/>
      <c r="S243" s="55"/>
      <c r="T243" s="55"/>
      <c r="U243" s="102"/>
      <c r="V243" s="55"/>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row>
    <row r="244" spans="14:45" ht="12.75">
      <c r="N244" s="105"/>
      <c r="O244" s="28"/>
      <c r="P244" s="28"/>
      <c r="Q244" s="28"/>
      <c r="R244" s="28"/>
      <c r="S244" s="55"/>
      <c r="T244" s="55"/>
      <c r="U244" s="102"/>
      <c r="V244" s="55"/>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row>
    <row r="245" spans="14:45" ht="12.75">
      <c r="N245" s="105"/>
      <c r="O245" s="28"/>
      <c r="P245" s="28"/>
      <c r="Q245" s="28"/>
      <c r="R245" s="28"/>
      <c r="S245" s="55"/>
      <c r="T245" s="55"/>
      <c r="U245" s="102"/>
      <c r="V245" s="55"/>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row>
    <row r="246" spans="14:45" ht="12.75">
      <c r="N246" s="105"/>
      <c r="O246" s="28"/>
      <c r="P246" s="28"/>
      <c r="Q246" s="28"/>
      <c r="R246" s="28"/>
      <c r="S246" s="55"/>
      <c r="T246" s="55"/>
      <c r="U246" s="102"/>
      <c r="V246" s="55"/>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row>
    <row r="247" spans="14:45" ht="12.75">
      <c r="N247" s="105"/>
      <c r="O247" s="28"/>
      <c r="P247" s="28"/>
      <c r="Q247" s="28"/>
      <c r="R247" s="28"/>
      <c r="S247" s="55"/>
      <c r="T247" s="55"/>
      <c r="U247" s="102"/>
      <c r="V247" s="55"/>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row>
    <row r="248" spans="14:45" ht="12.75">
      <c r="N248" s="105"/>
      <c r="O248" s="28"/>
      <c r="P248" s="28"/>
      <c r="Q248" s="28"/>
      <c r="R248" s="28"/>
      <c r="S248" s="55"/>
      <c r="T248" s="55"/>
      <c r="U248" s="102"/>
      <c r="V248" s="55"/>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row>
    <row r="249" spans="14:45" ht="12.75">
      <c r="N249" s="105"/>
      <c r="O249" s="28"/>
      <c r="P249" s="28"/>
      <c r="Q249" s="28"/>
      <c r="R249" s="28"/>
      <c r="S249" s="55"/>
      <c r="T249" s="55"/>
      <c r="U249" s="102"/>
      <c r="V249" s="55"/>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row>
    <row r="250" spans="14:45" ht="12.75">
      <c r="N250" s="105"/>
      <c r="O250" s="28"/>
      <c r="P250" s="28"/>
      <c r="Q250" s="28"/>
      <c r="R250" s="28"/>
      <c r="S250" s="55"/>
      <c r="T250" s="55"/>
      <c r="U250" s="102"/>
      <c r="V250" s="55"/>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row>
    <row r="251" spans="14:45" ht="12.75">
      <c r="N251" s="105"/>
      <c r="O251" s="28"/>
      <c r="P251" s="28"/>
      <c r="Q251" s="28"/>
      <c r="R251" s="28"/>
      <c r="S251" s="55"/>
      <c r="T251" s="55"/>
      <c r="U251" s="102"/>
      <c r="V251" s="55"/>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row>
    <row r="252" spans="14:45" ht="12.75">
      <c r="N252" s="105"/>
      <c r="O252" s="28"/>
      <c r="P252" s="28"/>
      <c r="Q252" s="28"/>
      <c r="R252" s="28"/>
      <c r="S252" s="55"/>
      <c r="T252" s="55"/>
      <c r="U252" s="102"/>
      <c r="V252" s="55"/>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row>
    <row r="253" spans="14:45" ht="12.75">
      <c r="N253" s="105"/>
      <c r="O253" s="28"/>
      <c r="P253" s="28"/>
      <c r="Q253" s="28"/>
      <c r="R253" s="28"/>
      <c r="S253" s="55"/>
      <c r="T253" s="55"/>
      <c r="U253" s="102"/>
      <c r="V253" s="55"/>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row>
    <row r="254" spans="14:45" ht="12.75">
      <c r="N254" s="105"/>
      <c r="O254" s="28"/>
      <c r="P254" s="28"/>
      <c r="Q254" s="28"/>
      <c r="R254" s="28"/>
      <c r="S254" s="55"/>
      <c r="T254" s="55"/>
      <c r="U254" s="102"/>
      <c r="V254" s="55"/>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row>
    <row r="255" spans="14:45" ht="12.75">
      <c r="N255" s="105"/>
      <c r="O255" s="28"/>
      <c r="P255" s="28"/>
      <c r="Q255" s="28"/>
      <c r="R255" s="28"/>
      <c r="S255" s="55"/>
      <c r="T255" s="55"/>
      <c r="U255" s="102"/>
      <c r="V255" s="55"/>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row>
    <row r="256" spans="14:45" ht="12.75">
      <c r="N256" s="105"/>
      <c r="O256" s="28"/>
      <c r="P256" s="28"/>
      <c r="Q256" s="28"/>
      <c r="R256" s="28"/>
      <c r="S256" s="55"/>
      <c r="T256" s="55"/>
      <c r="U256" s="102"/>
      <c r="V256" s="55"/>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row>
    <row r="257" spans="14:45" ht="12.75">
      <c r="N257" s="105"/>
      <c r="O257" s="28"/>
      <c r="P257" s="28"/>
      <c r="Q257" s="28"/>
      <c r="R257" s="28"/>
      <c r="S257" s="55"/>
      <c r="T257" s="55"/>
      <c r="U257" s="102"/>
      <c r="V257" s="55"/>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row>
    <row r="258" spans="14:45" ht="12.75">
      <c r="N258" s="105"/>
      <c r="O258" s="28"/>
      <c r="P258" s="28"/>
      <c r="Q258" s="28"/>
      <c r="R258" s="28"/>
      <c r="S258" s="55"/>
      <c r="T258" s="55"/>
      <c r="U258" s="102"/>
      <c r="V258" s="55"/>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row>
    <row r="259" spans="14:45" ht="12.75">
      <c r="N259" s="105"/>
      <c r="O259" s="28"/>
      <c r="P259" s="28"/>
      <c r="Q259" s="28"/>
      <c r="R259" s="28"/>
      <c r="S259" s="55"/>
      <c r="T259" s="55"/>
      <c r="U259" s="102"/>
      <c r="V259" s="55"/>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row>
    <row r="260" spans="14:45" ht="12.75">
      <c r="N260" s="105"/>
      <c r="O260" s="28"/>
      <c r="P260" s="28"/>
      <c r="Q260" s="28"/>
      <c r="R260" s="28"/>
      <c r="S260" s="55"/>
      <c r="T260" s="55"/>
      <c r="U260" s="102"/>
      <c r="V260" s="55"/>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row>
    <row r="261" spans="14:45" ht="12.75">
      <c r="N261" s="105"/>
      <c r="O261" s="28"/>
      <c r="P261" s="28"/>
      <c r="Q261" s="28"/>
      <c r="R261" s="28"/>
      <c r="S261" s="55"/>
      <c r="T261" s="55"/>
      <c r="U261" s="102"/>
      <c r="V261" s="55"/>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row>
    <row r="262" spans="14:45" ht="12.75">
      <c r="N262" s="105"/>
      <c r="O262" s="28"/>
      <c r="P262" s="28"/>
      <c r="Q262" s="28"/>
      <c r="R262" s="28"/>
      <c r="S262" s="55"/>
      <c r="T262" s="55"/>
      <c r="U262" s="102"/>
      <c r="V262" s="55"/>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row>
    <row r="263" spans="14:45" ht="12.75">
      <c r="N263" s="105"/>
      <c r="O263" s="28"/>
      <c r="P263" s="28"/>
      <c r="Q263" s="28"/>
      <c r="R263" s="28"/>
      <c r="S263" s="55"/>
      <c r="T263" s="55"/>
      <c r="U263" s="102"/>
      <c r="V263" s="55"/>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row>
    <row r="264" spans="14:45" ht="12.75">
      <c r="N264" s="105"/>
      <c r="O264" s="28"/>
      <c r="P264" s="28"/>
      <c r="Q264" s="28"/>
      <c r="R264" s="28"/>
      <c r="S264" s="55"/>
      <c r="T264" s="55"/>
      <c r="U264" s="102"/>
      <c r="V264" s="55"/>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row>
    <row r="265" spans="14:45" ht="12.75">
      <c r="N265" s="105"/>
      <c r="O265" s="28"/>
      <c r="P265" s="28"/>
      <c r="Q265" s="28"/>
      <c r="R265" s="28"/>
      <c r="S265" s="55"/>
      <c r="T265" s="55"/>
      <c r="U265" s="102"/>
      <c r="V265" s="55"/>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row>
    <row r="266" spans="14:45" ht="12.75">
      <c r="N266" s="105"/>
      <c r="O266" s="28"/>
      <c r="P266" s="28"/>
      <c r="Q266" s="28"/>
      <c r="R266" s="28"/>
      <c r="S266" s="55"/>
      <c r="T266" s="55"/>
      <c r="U266" s="102"/>
      <c r="V266" s="55"/>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row>
    <row r="267" spans="14:45" ht="12.75">
      <c r="N267" s="105"/>
      <c r="O267" s="28"/>
      <c r="P267" s="28"/>
      <c r="Q267" s="28"/>
      <c r="R267" s="28"/>
      <c r="S267" s="55"/>
      <c r="T267" s="55"/>
      <c r="U267" s="102"/>
      <c r="V267" s="55"/>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row>
    <row r="268" spans="14:45" ht="12.75">
      <c r="N268" s="105"/>
      <c r="O268" s="28"/>
      <c r="P268" s="28"/>
      <c r="Q268" s="28"/>
      <c r="R268" s="28"/>
      <c r="S268" s="55"/>
      <c r="T268" s="55"/>
      <c r="U268" s="102"/>
      <c r="V268" s="55"/>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row>
    <row r="269" spans="14:45" ht="12.75">
      <c r="N269" s="105"/>
      <c r="O269" s="28"/>
      <c r="P269" s="28"/>
      <c r="Q269" s="28"/>
      <c r="R269" s="28"/>
      <c r="S269" s="55"/>
      <c r="T269" s="55"/>
      <c r="U269" s="102"/>
      <c r="V269" s="55"/>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row>
    <row r="270" spans="14:45" ht="12.75">
      <c r="N270" s="105"/>
      <c r="O270" s="28"/>
      <c r="P270" s="28"/>
      <c r="Q270" s="28"/>
      <c r="R270" s="28"/>
      <c r="S270" s="55"/>
      <c r="T270" s="55"/>
      <c r="U270" s="102"/>
      <c r="V270" s="55"/>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row>
    <row r="271" spans="14:45" ht="12.75">
      <c r="N271" s="105"/>
      <c r="O271" s="28"/>
      <c r="P271" s="28"/>
      <c r="Q271" s="28"/>
      <c r="R271" s="28"/>
      <c r="S271" s="55"/>
      <c r="T271" s="55"/>
      <c r="U271" s="102"/>
      <c r="V271" s="55"/>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row>
    <row r="272" spans="14:45" ht="12.75">
      <c r="N272" s="105"/>
      <c r="O272" s="28"/>
      <c r="P272" s="28"/>
      <c r="Q272" s="28"/>
      <c r="R272" s="28"/>
      <c r="S272" s="55"/>
      <c r="T272" s="55"/>
      <c r="U272" s="102"/>
      <c r="V272" s="55"/>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row>
    <row r="273" spans="14:45" ht="12.75">
      <c r="N273" s="105"/>
      <c r="O273" s="28"/>
      <c r="P273" s="28"/>
      <c r="Q273" s="28"/>
      <c r="R273" s="28"/>
      <c r="S273" s="55"/>
      <c r="T273" s="55"/>
      <c r="U273" s="102"/>
      <c r="V273" s="55"/>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row>
    <row r="274" spans="14:45" ht="12.75">
      <c r="N274" s="105"/>
      <c r="O274" s="28"/>
      <c r="P274" s="28"/>
      <c r="Q274" s="28"/>
      <c r="R274" s="28"/>
      <c r="S274" s="55"/>
      <c r="T274" s="55"/>
      <c r="U274" s="102"/>
      <c r="V274" s="55"/>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row>
    <row r="275" spans="14:45" ht="12.75">
      <c r="N275" s="105"/>
      <c r="O275" s="28"/>
      <c r="P275" s="28"/>
      <c r="Q275" s="28"/>
      <c r="R275" s="28"/>
      <c r="S275" s="55"/>
      <c r="T275" s="55"/>
      <c r="U275" s="102"/>
      <c r="V275" s="55"/>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row>
    <row r="276" spans="14:45" ht="12.75">
      <c r="N276" s="105"/>
      <c r="O276" s="28"/>
      <c r="P276" s="28"/>
      <c r="Q276" s="28"/>
      <c r="R276" s="28"/>
      <c r="S276" s="55"/>
      <c r="T276" s="55"/>
      <c r="U276" s="102"/>
      <c r="V276" s="55"/>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row>
    <row r="277" spans="14:45" ht="12.75">
      <c r="N277" s="105"/>
      <c r="O277" s="28"/>
      <c r="P277" s="28"/>
      <c r="Q277" s="28"/>
      <c r="R277" s="28"/>
      <c r="S277" s="55"/>
      <c r="T277" s="55"/>
      <c r="U277" s="102"/>
      <c r="V277" s="55"/>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row>
    <row r="278" spans="14:45" ht="12.75">
      <c r="N278" s="105"/>
      <c r="O278" s="28"/>
      <c r="P278" s="28"/>
      <c r="Q278" s="28"/>
      <c r="R278" s="28"/>
      <c r="S278" s="55"/>
      <c r="T278" s="55"/>
      <c r="U278" s="102"/>
      <c r="V278" s="55"/>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row>
    <row r="279" spans="14:45" ht="12.75">
      <c r="N279" s="105"/>
      <c r="O279" s="28"/>
      <c r="P279" s="28"/>
      <c r="Q279" s="28"/>
      <c r="R279" s="28"/>
      <c r="S279" s="55"/>
      <c r="T279" s="55"/>
      <c r="U279" s="102"/>
      <c r="V279" s="55"/>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row>
    <row r="280" spans="14:45" ht="12.75">
      <c r="N280" s="105"/>
      <c r="O280" s="28"/>
      <c r="P280" s="28"/>
      <c r="Q280" s="28"/>
      <c r="R280" s="28"/>
      <c r="S280" s="55"/>
      <c r="T280" s="55"/>
      <c r="U280" s="102"/>
      <c r="V280" s="55"/>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row>
    <row r="281" spans="14:45" ht="12.75">
      <c r="N281" s="105"/>
      <c r="O281" s="28"/>
      <c r="P281" s="28"/>
      <c r="Q281" s="28"/>
      <c r="R281" s="28"/>
      <c r="S281" s="55"/>
      <c r="T281" s="55"/>
      <c r="U281" s="102"/>
      <c r="V281" s="55"/>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row>
    <row r="282" spans="14:45" ht="12.75">
      <c r="N282" s="105"/>
      <c r="O282" s="28"/>
      <c r="P282" s="28"/>
      <c r="Q282" s="28"/>
      <c r="R282" s="28"/>
      <c r="S282" s="55"/>
      <c r="T282" s="55"/>
      <c r="U282" s="102"/>
      <c r="V282" s="55"/>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row>
    <row r="283" spans="14:45" ht="12.75">
      <c r="N283" s="105"/>
      <c r="O283" s="28"/>
      <c r="P283" s="28"/>
      <c r="Q283" s="28"/>
      <c r="R283" s="28"/>
      <c r="S283" s="55"/>
      <c r="T283" s="55"/>
      <c r="U283" s="102"/>
      <c r="V283" s="55"/>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row>
    <row r="284" spans="14:45" ht="12.75">
      <c r="N284" s="105"/>
      <c r="O284" s="28"/>
      <c r="P284" s="28"/>
      <c r="Q284" s="28"/>
      <c r="R284" s="28"/>
      <c r="S284" s="55"/>
      <c r="T284" s="55"/>
      <c r="U284" s="102"/>
      <c r="V284" s="55"/>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row>
    <row r="285" spans="14:45" ht="12.75">
      <c r="N285" s="105"/>
      <c r="O285" s="28"/>
      <c r="P285" s="28"/>
      <c r="Q285" s="28"/>
      <c r="R285" s="28"/>
      <c r="S285" s="55"/>
      <c r="T285" s="55"/>
      <c r="U285" s="102"/>
      <c r="V285" s="55"/>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row>
    <row r="286" spans="14:45" ht="12.75">
      <c r="N286" s="105"/>
      <c r="O286" s="28"/>
      <c r="P286" s="28"/>
      <c r="Q286" s="28"/>
      <c r="R286" s="28"/>
      <c r="S286" s="55"/>
      <c r="T286" s="55"/>
      <c r="U286" s="102"/>
      <c r="V286" s="55"/>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row>
    <row r="287" spans="14:45" ht="12.75">
      <c r="N287" s="105"/>
      <c r="O287" s="28"/>
      <c r="P287" s="28"/>
      <c r="Q287" s="28"/>
      <c r="R287" s="28"/>
      <c r="S287" s="55"/>
      <c r="T287" s="55"/>
      <c r="U287" s="102"/>
      <c r="V287" s="55"/>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row>
    <row r="288" spans="14:45" ht="12.75">
      <c r="N288" s="105"/>
      <c r="O288" s="28"/>
      <c r="P288" s="28"/>
      <c r="Q288" s="28"/>
      <c r="R288" s="28"/>
      <c r="S288" s="55"/>
      <c r="T288" s="55"/>
      <c r="U288" s="102"/>
      <c r="V288" s="55"/>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row>
    <row r="289" spans="14:45" ht="12.75">
      <c r="N289" s="105"/>
      <c r="O289" s="28"/>
      <c r="P289" s="28"/>
      <c r="Q289" s="28"/>
      <c r="R289" s="28"/>
      <c r="S289" s="55"/>
      <c r="T289" s="55"/>
      <c r="U289" s="102"/>
      <c r="V289" s="55"/>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row>
    <row r="290" spans="14:45" ht="12.75">
      <c r="N290" s="105"/>
      <c r="O290" s="28"/>
      <c r="P290" s="28"/>
      <c r="Q290" s="28"/>
      <c r="R290" s="28"/>
      <c r="S290" s="55"/>
      <c r="T290" s="55"/>
      <c r="U290" s="102"/>
      <c r="V290" s="55"/>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row>
    <row r="291" spans="14:45" ht="12.75">
      <c r="N291" s="105"/>
      <c r="O291" s="28"/>
      <c r="P291" s="28"/>
      <c r="Q291" s="28"/>
      <c r="R291" s="28"/>
      <c r="S291" s="55"/>
      <c r="T291" s="55"/>
      <c r="U291" s="102"/>
      <c r="V291" s="55"/>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row>
    <row r="292" spans="14:45" ht="12.75">
      <c r="N292" s="105"/>
      <c r="O292" s="28"/>
      <c r="P292" s="28"/>
      <c r="Q292" s="28"/>
      <c r="R292" s="28"/>
      <c r="S292" s="55"/>
      <c r="T292" s="55"/>
      <c r="U292" s="102"/>
      <c r="V292" s="55"/>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row>
    <row r="293" spans="14:45" ht="12.75">
      <c r="N293" s="105"/>
      <c r="O293" s="28"/>
      <c r="P293" s="28"/>
      <c r="Q293" s="28"/>
      <c r="R293" s="28"/>
      <c r="S293" s="55"/>
      <c r="T293" s="55"/>
      <c r="U293" s="102"/>
      <c r="V293" s="55"/>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row>
    <row r="294" spans="14:45" ht="12.75">
      <c r="N294" s="105"/>
      <c r="O294" s="28"/>
      <c r="P294" s="28"/>
      <c r="Q294" s="28"/>
      <c r="R294" s="28"/>
      <c r="S294" s="55"/>
      <c r="T294" s="55"/>
      <c r="U294" s="102"/>
      <c r="V294" s="55"/>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row>
    <row r="295" spans="14:45" ht="12.75">
      <c r="N295" s="105"/>
      <c r="O295" s="28"/>
      <c r="P295" s="28"/>
      <c r="Q295" s="28"/>
      <c r="R295" s="28"/>
      <c r="S295" s="55"/>
      <c r="T295" s="55"/>
      <c r="U295" s="102"/>
      <c r="V295" s="55"/>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row>
    <row r="296" spans="14:45" ht="12.75">
      <c r="N296" s="105"/>
      <c r="O296" s="28"/>
      <c r="P296" s="28"/>
      <c r="Q296" s="28"/>
      <c r="R296" s="28"/>
      <c r="S296" s="55"/>
      <c r="T296" s="55"/>
      <c r="U296" s="102"/>
      <c r="V296" s="55"/>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row>
    <row r="297" spans="14:45" ht="12.75">
      <c r="N297" s="105"/>
      <c r="O297" s="28"/>
      <c r="P297" s="28"/>
      <c r="Q297" s="28"/>
      <c r="R297" s="28"/>
      <c r="S297" s="55"/>
      <c r="T297" s="55"/>
      <c r="U297" s="102"/>
      <c r="V297" s="55"/>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row>
    <row r="298" spans="14:45" ht="12.75">
      <c r="N298" s="105"/>
      <c r="O298" s="28"/>
      <c r="P298" s="28"/>
      <c r="Q298" s="28"/>
      <c r="R298" s="28"/>
      <c r="S298" s="55"/>
      <c r="T298" s="55"/>
      <c r="U298" s="102"/>
      <c r="V298" s="55"/>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row>
    <row r="299" spans="14:45" ht="12.75">
      <c r="N299" s="105"/>
      <c r="O299" s="28"/>
      <c r="P299" s="28"/>
      <c r="Q299" s="28"/>
      <c r="R299" s="28"/>
      <c r="S299" s="55"/>
      <c r="T299" s="55"/>
      <c r="U299" s="102"/>
      <c r="V299" s="55"/>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row>
    <row r="300" spans="14:45" ht="12.75">
      <c r="N300" s="105"/>
      <c r="O300" s="28"/>
      <c r="P300" s="28"/>
      <c r="Q300" s="28"/>
      <c r="R300" s="28"/>
      <c r="S300" s="55"/>
      <c r="T300" s="55"/>
      <c r="U300" s="102"/>
      <c r="V300" s="55"/>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row>
    <row r="301" spans="14:45" ht="12.75">
      <c r="N301" s="105"/>
      <c r="O301" s="28"/>
      <c r="P301" s="28"/>
      <c r="Q301" s="28"/>
      <c r="R301" s="28"/>
      <c r="S301" s="55"/>
      <c r="T301" s="55"/>
      <c r="U301" s="102"/>
      <c r="V301" s="55"/>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row>
    <row r="302" spans="14:45" ht="12.75">
      <c r="N302" s="105"/>
      <c r="O302" s="28"/>
      <c r="P302" s="28"/>
      <c r="Q302" s="28"/>
      <c r="R302" s="28"/>
      <c r="S302" s="55"/>
      <c r="T302" s="55"/>
      <c r="U302" s="102"/>
      <c r="V302" s="55"/>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row>
    <row r="303" spans="14:45" ht="12.75">
      <c r="N303" s="105"/>
      <c r="O303" s="28"/>
      <c r="P303" s="28"/>
      <c r="Q303" s="28"/>
      <c r="R303" s="28"/>
      <c r="S303" s="55"/>
      <c r="T303" s="55"/>
      <c r="U303" s="102"/>
      <c r="V303" s="55"/>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row>
    <row r="304" spans="14:45" ht="12.75">
      <c r="N304" s="105"/>
      <c r="O304" s="28"/>
      <c r="P304" s="28"/>
      <c r="Q304" s="28"/>
      <c r="R304" s="28"/>
      <c r="S304" s="55"/>
      <c r="T304" s="55"/>
      <c r="U304" s="102"/>
      <c r="V304" s="55"/>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row>
    <row r="305" spans="14:45" ht="12.75">
      <c r="N305" s="105"/>
      <c r="O305" s="28"/>
      <c r="P305" s="28"/>
      <c r="Q305" s="28"/>
      <c r="R305" s="28"/>
      <c r="S305" s="55"/>
      <c r="T305" s="55"/>
      <c r="U305" s="102"/>
      <c r="V305" s="55"/>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row>
    <row r="306" spans="14:45" ht="12.75">
      <c r="N306" s="105"/>
      <c r="O306" s="28"/>
      <c r="P306" s="28"/>
      <c r="Q306" s="28"/>
      <c r="R306" s="28"/>
      <c r="S306" s="55"/>
      <c r="T306" s="55"/>
      <c r="U306" s="102"/>
      <c r="V306" s="55"/>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row>
    <row r="307" spans="14:45" ht="12.75">
      <c r="N307" s="105"/>
      <c r="O307" s="28"/>
      <c r="P307" s="28"/>
      <c r="Q307" s="28"/>
      <c r="R307" s="28"/>
      <c r="S307" s="55"/>
      <c r="T307" s="55"/>
      <c r="U307" s="102"/>
      <c r="V307" s="55"/>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row>
    <row r="308" spans="14:45" ht="12.75">
      <c r="N308" s="105"/>
      <c r="O308" s="28"/>
      <c r="P308" s="28"/>
      <c r="Q308" s="28"/>
      <c r="R308" s="28"/>
      <c r="S308" s="55"/>
      <c r="T308" s="55"/>
      <c r="U308" s="102"/>
      <c r="V308" s="55"/>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row>
    <row r="309" spans="14:45" ht="12.75">
      <c r="N309" s="105"/>
      <c r="O309" s="28"/>
      <c r="P309" s="28"/>
      <c r="Q309" s="28"/>
      <c r="R309" s="28"/>
      <c r="S309" s="55"/>
      <c r="T309" s="55"/>
      <c r="U309" s="102"/>
      <c r="V309" s="55"/>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row>
    <row r="310" spans="14:45" ht="12.75">
      <c r="N310" s="105"/>
      <c r="O310" s="28"/>
      <c r="P310" s="28"/>
      <c r="Q310" s="28"/>
      <c r="R310" s="28"/>
      <c r="S310" s="55"/>
      <c r="T310" s="55"/>
      <c r="U310" s="102"/>
      <c r="V310" s="55"/>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row>
    <row r="311" spans="14:45" ht="12.75">
      <c r="N311" s="105"/>
      <c r="O311" s="28"/>
      <c r="P311" s="28"/>
      <c r="Q311" s="28"/>
      <c r="R311" s="28"/>
      <c r="S311" s="55"/>
      <c r="T311" s="55"/>
      <c r="U311" s="102"/>
      <c r="V311" s="55"/>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row>
    <row r="312" spans="14:45" ht="12.75">
      <c r="N312" s="105"/>
      <c r="O312" s="28"/>
      <c r="P312" s="28"/>
      <c r="Q312" s="28"/>
      <c r="R312" s="28"/>
      <c r="S312" s="55"/>
      <c r="T312" s="55"/>
      <c r="U312" s="102"/>
      <c r="V312" s="55"/>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row>
    <row r="313" spans="14:45" ht="12.75">
      <c r="N313" s="105"/>
      <c r="O313" s="28"/>
      <c r="P313" s="28"/>
      <c r="Q313" s="28"/>
      <c r="R313" s="28"/>
      <c r="S313" s="55"/>
      <c r="T313" s="55"/>
      <c r="U313" s="102"/>
      <c r="V313" s="55"/>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row>
    <row r="314" spans="14:45" ht="12.75">
      <c r="N314" s="105"/>
      <c r="O314" s="28"/>
      <c r="P314" s="28"/>
      <c r="Q314" s="28"/>
      <c r="R314" s="28"/>
      <c r="S314" s="55"/>
      <c r="T314" s="55"/>
      <c r="U314" s="102"/>
      <c r="V314" s="55"/>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row>
    <row r="315" spans="14:45" ht="12.75">
      <c r="N315" s="105"/>
      <c r="O315" s="28"/>
      <c r="P315" s="28"/>
      <c r="Q315" s="28"/>
      <c r="R315" s="28"/>
      <c r="S315" s="55"/>
      <c r="T315" s="55"/>
      <c r="U315" s="102"/>
      <c r="V315" s="55"/>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row>
    <row r="316" spans="14:45" ht="12.75">
      <c r="N316" s="105"/>
      <c r="O316" s="28"/>
      <c r="P316" s="28"/>
      <c r="Q316" s="28"/>
      <c r="R316" s="28"/>
      <c r="S316" s="55"/>
      <c r="T316" s="55"/>
      <c r="U316" s="102"/>
      <c r="V316" s="55"/>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row>
    <row r="317" spans="14:45" ht="12.75">
      <c r="N317" s="105"/>
      <c r="O317" s="28"/>
      <c r="P317" s="28"/>
      <c r="Q317" s="28"/>
      <c r="R317" s="28"/>
      <c r="S317" s="55"/>
      <c r="T317" s="55"/>
      <c r="U317" s="102"/>
      <c r="V317" s="55"/>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row>
    <row r="318" spans="14:45" ht="12.75">
      <c r="N318" s="105"/>
      <c r="O318" s="28"/>
      <c r="P318" s="28"/>
      <c r="Q318" s="28"/>
      <c r="R318" s="28"/>
      <c r="S318" s="55"/>
      <c r="T318" s="55"/>
      <c r="U318" s="102"/>
      <c r="V318" s="55"/>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row>
    <row r="319" spans="14:45" ht="12.75">
      <c r="N319" s="105"/>
      <c r="O319" s="28"/>
      <c r="P319" s="28"/>
      <c r="Q319" s="28"/>
      <c r="R319" s="28"/>
      <c r="S319" s="55"/>
      <c r="T319" s="55"/>
      <c r="U319" s="102"/>
      <c r="V319" s="55"/>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row>
    <row r="320" spans="14:45" ht="12.75">
      <c r="N320" s="105"/>
      <c r="O320" s="28"/>
      <c r="P320" s="28"/>
      <c r="Q320" s="28"/>
      <c r="R320" s="28"/>
      <c r="S320" s="55"/>
      <c r="T320" s="55"/>
      <c r="U320" s="102"/>
      <c r="V320" s="55"/>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row>
    <row r="321" spans="14:45" ht="12.75">
      <c r="N321" s="105"/>
      <c r="O321" s="28"/>
      <c r="P321" s="28"/>
      <c r="Q321" s="28"/>
      <c r="R321" s="28"/>
      <c r="S321" s="55"/>
      <c r="T321" s="55"/>
      <c r="U321" s="102"/>
      <c r="V321" s="55"/>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row>
    <row r="322" spans="14:45" ht="12.75">
      <c r="N322" s="105"/>
      <c r="O322" s="28"/>
      <c r="P322" s="28"/>
      <c r="Q322" s="28"/>
      <c r="R322" s="28"/>
      <c r="S322" s="55"/>
      <c r="T322" s="55"/>
      <c r="U322" s="102"/>
      <c r="V322" s="55"/>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row>
    <row r="323" spans="14:45" ht="12.75">
      <c r="N323" s="105"/>
      <c r="O323" s="28"/>
      <c r="P323" s="28"/>
      <c r="Q323" s="28"/>
      <c r="R323" s="28"/>
      <c r="S323" s="55"/>
      <c r="T323" s="55"/>
      <c r="U323" s="102"/>
      <c r="V323" s="55"/>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row>
    <row r="324" spans="14:45" ht="12.75">
      <c r="N324" s="105"/>
      <c r="O324" s="28"/>
      <c r="P324" s="28"/>
      <c r="Q324" s="28"/>
      <c r="R324" s="28"/>
      <c r="S324" s="55"/>
      <c r="T324" s="55"/>
      <c r="U324" s="102"/>
      <c r="V324" s="55"/>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row>
    <row r="325" spans="14:45" ht="12.75">
      <c r="N325" s="105"/>
      <c r="O325" s="28"/>
      <c r="P325" s="28"/>
      <c r="Q325" s="28"/>
      <c r="R325" s="28"/>
      <c r="S325" s="55"/>
      <c r="T325" s="55"/>
      <c r="U325" s="102"/>
      <c r="V325" s="55"/>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row>
    <row r="326" spans="14:45" ht="12.75">
      <c r="N326" s="105"/>
      <c r="O326" s="28"/>
      <c r="P326" s="28"/>
      <c r="Q326" s="28"/>
      <c r="R326" s="28"/>
      <c r="S326" s="55"/>
      <c r="T326" s="55"/>
      <c r="U326" s="102"/>
      <c r="V326" s="55"/>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row>
    <row r="327" spans="14:45" ht="12.75">
      <c r="N327" s="105"/>
      <c r="O327" s="28"/>
      <c r="P327" s="28"/>
      <c r="Q327" s="28"/>
      <c r="R327" s="28"/>
      <c r="S327" s="55"/>
      <c r="T327" s="55"/>
      <c r="U327" s="102"/>
      <c r="V327" s="55"/>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row>
    <row r="328" spans="14:45" ht="12.75">
      <c r="N328" s="105"/>
      <c r="O328" s="28"/>
      <c r="P328" s="28"/>
      <c r="Q328" s="28"/>
      <c r="R328" s="28"/>
      <c r="S328" s="55"/>
      <c r="T328" s="55"/>
      <c r="U328" s="102"/>
      <c r="V328" s="55"/>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row>
    <row r="329" spans="14:45" ht="12.75">
      <c r="N329" s="105"/>
      <c r="O329" s="28"/>
      <c r="P329" s="28"/>
      <c r="Q329" s="28"/>
      <c r="R329" s="28"/>
      <c r="S329" s="55"/>
      <c r="T329" s="55"/>
      <c r="U329" s="102"/>
      <c r="V329" s="55"/>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row>
    <row r="330" spans="14:45" ht="12.75">
      <c r="N330" s="105"/>
      <c r="O330" s="28"/>
      <c r="P330" s="28"/>
      <c r="Q330" s="28"/>
      <c r="R330" s="28"/>
      <c r="S330" s="55"/>
      <c r="T330" s="55"/>
      <c r="U330" s="102"/>
      <c r="V330" s="55"/>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row>
    <row r="331" spans="14:45" ht="12.75">
      <c r="N331" s="105"/>
      <c r="O331" s="28"/>
      <c r="P331" s="28"/>
      <c r="Q331" s="28"/>
      <c r="R331" s="28"/>
      <c r="S331" s="55"/>
      <c r="T331" s="55"/>
      <c r="U331" s="102"/>
      <c r="V331" s="55"/>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row>
    <row r="332" spans="14:45" ht="12.75">
      <c r="N332" s="105"/>
      <c r="O332" s="28"/>
      <c r="P332" s="28"/>
      <c r="Q332" s="28"/>
      <c r="R332" s="28"/>
      <c r="S332" s="55"/>
      <c r="T332" s="55"/>
      <c r="U332" s="102"/>
      <c r="V332" s="55"/>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row>
    <row r="333" spans="14:45" ht="12.75">
      <c r="N333" s="105"/>
      <c r="O333" s="28"/>
      <c r="P333" s="28"/>
      <c r="Q333" s="28"/>
      <c r="R333" s="28"/>
      <c r="S333" s="55"/>
      <c r="T333" s="55"/>
      <c r="U333" s="102"/>
      <c r="V333" s="55"/>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row>
    <row r="334" spans="14:45" ht="12.75">
      <c r="N334" s="105"/>
      <c r="O334" s="28"/>
      <c r="P334" s="28"/>
      <c r="Q334" s="28"/>
      <c r="R334" s="28"/>
      <c r="S334" s="55"/>
      <c r="T334" s="55"/>
      <c r="U334" s="102"/>
      <c r="V334" s="55"/>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row>
    <row r="335" spans="14:45" ht="12.75">
      <c r="N335" s="105"/>
      <c r="O335" s="28"/>
      <c r="P335" s="28"/>
      <c r="Q335" s="28"/>
      <c r="R335" s="28"/>
      <c r="S335" s="55"/>
      <c r="T335" s="55"/>
      <c r="U335" s="102"/>
      <c r="V335" s="55"/>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row>
    <row r="336" spans="14:45" ht="12.75">
      <c r="N336" s="105"/>
      <c r="O336" s="28"/>
      <c r="P336" s="28"/>
      <c r="Q336" s="28"/>
      <c r="R336" s="28"/>
      <c r="S336" s="55"/>
      <c r="T336" s="55"/>
      <c r="U336" s="102"/>
      <c r="V336" s="55"/>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row>
    <row r="337" spans="14:45" ht="12.75">
      <c r="N337" s="105"/>
      <c r="O337" s="28"/>
      <c r="P337" s="28"/>
      <c r="Q337" s="28"/>
      <c r="R337" s="28"/>
      <c r="S337" s="55"/>
      <c r="T337" s="55"/>
      <c r="U337" s="102"/>
      <c r="V337" s="55"/>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row>
    <row r="338" spans="14:45" ht="12.75">
      <c r="N338" s="105"/>
      <c r="O338" s="28"/>
      <c r="P338" s="28"/>
      <c r="Q338" s="28"/>
      <c r="R338" s="28"/>
      <c r="S338" s="55"/>
      <c r="T338" s="55"/>
      <c r="U338" s="102"/>
      <c r="V338" s="55"/>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row>
    <row r="339" spans="14:45" ht="12.75">
      <c r="N339" s="105"/>
      <c r="O339" s="28"/>
      <c r="P339" s="28"/>
      <c r="Q339" s="28"/>
      <c r="R339" s="28"/>
      <c r="S339" s="55"/>
      <c r="T339" s="55"/>
      <c r="U339" s="102"/>
      <c r="V339" s="55"/>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row>
    <row r="340" spans="14:45" ht="12.75">
      <c r="N340" s="105"/>
      <c r="O340" s="28"/>
      <c r="P340" s="28"/>
      <c r="Q340" s="28"/>
      <c r="R340" s="28"/>
      <c r="S340" s="55"/>
      <c r="T340" s="55"/>
      <c r="U340" s="102"/>
      <c r="V340" s="55"/>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row>
    <row r="341" spans="14:45" ht="12.75">
      <c r="N341" s="105"/>
      <c r="O341" s="28"/>
      <c r="P341" s="28"/>
      <c r="Q341" s="28"/>
      <c r="R341" s="28"/>
      <c r="S341" s="55"/>
      <c r="T341" s="55"/>
      <c r="U341" s="102"/>
      <c r="V341" s="55"/>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row>
    <row r="342" spans="14:45" ht="12.75">
      <c r="N342" s="105"/>
      <c r="O342" s="28"/>
      <c r="P342" s="28"/>
      <c r="Q342" s="28"/>
      <c r="R342" s="28"/>
      <c r="S342" s="55"/>
      <c r="T342" s="55"/>
      <c r="U342" s="102"/>
      <c r="V342" s="55"/>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row>
    <row r="343" spans="14:45" ht="12.75">
      <c r="N343" s="105"/>
      <c r="O343" s="28"/>
      <c r="P343" s="28"/>
      <c r="Q343" s="28"/>
      <c r="R343" s="28"/>
      <c r="S343" s="55"/>
      <c r="T343" s="55"/>
      <c r="U343" s="102"/>
      <c r="V343" s="55"/>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row>
    <row r="344" spans="14:45" ht="12.75">
      <c r="N344" s="105"/>
      <c r="O344" s="28"/>
      <c r="P344" s="28"/>
      <c r="Q344" s="28"/>
      <c r="R344" s="28"/>
      <c r="S344" s="55"/>
      <c r="T344" s="55"/>
      <c r="U344" s="102"/>
      <c r="V344" s="55"/>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row>
    <row r="345" spans="14:45" ht="12.75">
      <c r="N345" s="105"/>
      <c r="O345" s="28"/>
      <c r="P345" s="28"/>
      <c r="Q345" s="28"/>
      <c r="R345" s="28"/>
      <c r="S345" s="55"/>
      <c r="T345" s="55"/>
      <c r="U345" s="102"/>
      <c r="V345" s="55"/>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row>
    <row r="346" spans="14:45" ht="12.75">
      <c r="N346" s="105"/>
      <c r="O346" s="28"/>
      <c r="P346" s="28"/>
      <c r="Q346" s="28"/>
      <c r="R346" s="28"/>
      <c r="S346" s="55"/>
      <c r="T346" s="55"/>
      <c r="U346" s="102"/>
      <c r="V346" s="55"/>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row>
    <row r="347" spans="14:45" ht="12.75">
      <c r="N347" s="105"/>
      <c r="O347" s="28"/>
      <c r="P347" s="28"/>
      <c r="Q347" s="28"/>
      <c r="R347" s="28"/>
      <c r="S347" s="55"/>
      <c r="T347" s="55"/>
      <c r="U347" s="102"/>
      <c r="V347" s="55"/>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row>
    <row r="348" spans="14:45" ht="12.75">
      <c r="N348" s="105"/>
      <c r="O348" s="28"/>
      <c r="P348" s="28"/>
      <c r="Q348" s="28"/>
      <c r="R348" s="28"/>
      <c r="S348" s="55"/>
      <c r="T348" s="55"/>
      <c r="U348" s="102"/>
      <c r="V348" s="55"/>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row>
    <row r="349" spans="14:45" ht="12.75">
      <c r="N349" s="105"/>
      <c r="O349" s="28"/>
      <c r="P349" s="28"/>
      <c r="Q349" s="28"/>
      <c r="R349" s="28"/>
      <c r="S349" s="55"/>
      <c r="T349" s="55"/>
      <c r="U349" s="102"/>
      <c r="V349" s="55"/>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row>
    <row r="350" spans="14:45" ht="12.75">
      <c r="N350" s="105"/>
      <c r="O350" s="28"/>
      <c r="P350" s="28"/>
      <c r="Q350" s="28"/>
      <c r="R350" s="28"/>
      <c r="S350" s="55"/>
      <c r="T350" s="55"/>
      <c r="U350" s="102"/>
      <c r="V350" s="55"/>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row>
    <row r="351" spans="14:45" ht="12.75">
      <c r="N351" s="105"/>
      <c r="O351" s="28"/>
      <c r="P351" s="28"/>
      <c r="Q351" s="28"/>
      <c r="R351" s="28"/>
      <c r="S351" s="55"/>
      <c r="T351" s="55"/>
      <c r="U351" s="102"/>
      <c r="V351" s="55"/>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row>
    <row r="352" spans="14:45" ht="12.75">
      <c r="N352" s="105"/>
      <c r="O352" s="28"/>
      <c r="P352" s="28"/>
      <c r="Q352" s="28"/>
      <c r="R352" s="28"/>
      <c r="S352" s="55"/>
      <c r="T352" s="55"/>
      <c r="U352" s="102"/>
      <c r="V352" s="55"/>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row>
    <row r="353" spans="14:45" ht="12.75">
      <c r="N353" s="105"/>
      <c r="O353" s="28"/>
      <c r="P353" s="28"/>
      <c r="Q353" s="28"/>
      <c r="R353" s="28"/>
      <c r="S353" s="55"/>
      <c r="T353" s="55"/>
      <c r="U353" s="102"/>
      <c r="V353" s="55"/>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row>
    <row r="354" spans="14:45" ht="12.75">
      <c r="N354" s="105"/>
      <c r="O354" s="28"/>
      <c r="P354" s="28"/>
      <c r="Q354" s="28"/>
      <c r="R354" s="28"/>
      <c r="S354" s="55"/>
      <c r="T354" s="55"/>
      <c r="U354" s="102"/>
      <c r="V354" s="55"/>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row>
    <row r="355" spans="14:45" ht="12.75">
      <c r="N355" s="105"/>
      <c r="O355" s="28"/>
      <c r="P355" s="28"/>
      <c r="Q355" s="28"/>
      <c r="R355" s="28"/>
      <c r="S355" s="55"/>
      <c r="T355" s="55"/>
      <c r="U355" s="102"/>
      <c r="V355" s="55"/>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row>
    <row r="356" spans="14:45" ht="12.75">
      <c r="N356" s="105"/>
      <c r="O356" s="28"/>
      <c r="P356" s="28"/>
      <c r="Q356" s="28"/>
      <c r="R356" s="28"/>
      <c r="S356" s="55"/>
      <c r="T356" s="55"/>
      <c r="U356" s="102"/>
      <c r="V356" s="55"/>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row>
    <row r="357" spans="14:45" ht="12.75">
      <c r="N357" s="105"/>
      <c r="O357" s="28"/>
      <c r="P357" s="28"/>
      <c r="Q357" s="28"/>
      <c r="R357" s="28"/>
      <c r="S357" s="55"/>
      <c r="T357" s="55"/>
      <c r="U357" s="102"/>
      <c r="V357" s="55"/>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row>
    <row r="358" spans="14:45" ht="12.75">
      <c r="N358" s="105"/>
      <c r="O358" s="28"/>
      <c r="P358" s="28"/>
      <c r="Q358" s="28"/>
      <c r="R358" s="28"/>
      <c r="S358" s="55"/>
      <c r="T358" s="55"/>
      <c r="U358" s="102"/>
      <c r="V358" s="55"/>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row>
    <row r="359" spans="14:45" ht="12.75">
      <c r="N359" s="105"/>
      <c r="O359" s="28"/>
      <c r="P359" s="28"/>
      <c r="Q359" s="28"/>
      <c r="R359" s="28"/>
      <c r="S359" s="55"/>
      <c r="T359" s="55"/>
      <c r="U359" s="102"/>
      <c r="V359" s="55"/>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row>
    <row r="360" spans="14:45" ht="12.75">
      <c r="N360" s="105"/>
      <c r="O360" s="28"/>
      <c r="P360" s="28"/>
      <c r="Q360" s="28"/>
      <c r="R360" s="28"/>
      <c r="S360" s="55"/>
      <c r="T360" s="55"/>
      <c r="U360" s="102"/>
      <c r="V360" s="55"/>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row>
    <row r="361" spans="14:45" ht="12.75">
      <c r="N361" s="105"/>
      <c r="O361" s="28"/>
      <c r="P361" s="28"/>
      <c r="Q361" s="28"/>
      <c r="R361" s="28"/>
      <c r="S361" s="55"/>
      <c r="T361" s="55"/>
      <c r="U361" s="102"/>
      <c r="V361" s="55"/>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row>
    <row r="362" spans="14:45" ht="12.75">
      <c r="N362" s="105"/>
      <c r="O362" s="28"/>
      <c r="P362" s="28"/>
      <c r="Q362" s="28"/>
      <c r="R362" s="28"/>
      <c r="S362" s="55"/>
      <c r="T362" s="55"/>
      <c r="U362" s="102"/>
      <c r="V362" s="55"/>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row>
    <row r="363" spans="14:45" ht="12.75">
      <c r="N363" s="105"/>
      <c r="O363" s="28"/>
      <c r="P363" s="28"/>
      <c r="Q363" s="28"/>
      <c r="R363" s="28"/>
      <c r="S363" s="55"/>
      <c r="T363" s="55"/>
      <c r="U363" s="102"/>
      <c r="V363" s="55"/>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row>
    <row r="364" spans="14:45" ht="12.75">
      <c r="N364" s="105"/>
      <c r="O364" s="28"/>
      <c r="P364" s="28"/>
      <c r="Q364" s="28"/>
      <c r="R364" s="28"/>
      <c r="S364" s="55"/>
      <c r="T364" s="55"/>
      <c r="U364" s="102"/>
      <c r="V364" s="55"/>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row>
    <row r="365" spans="14:45" ht="12.75">
      <c r="N365" s="105"/>
      <c r="O365" s="28"/>
      <c r="P365" s="28"/>
      <c r="Q365" s="28"/>
      <c r="R365" s="28"/>
      <c r="S365" s="55"/>
      <c r="T365" s="55"/>
      <c r="U365" s="102"/>
      <c r="V365" s="55"/>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row>
  </sheetData>
  <sheetProtection/>
  <mergeCells count="3">
    <mergeCell ref="O5:P5"/>
    <mergeCell ref="R5:S5"/>
    <mergeCell ref="U5:V5"/>
  </mergeCells>
  <printOptions/>
  <pageMargins left="0.787401575" right="0.787401575" top="0.984251969" bottom="0.984251969"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tabColor indexed="42"/>
  </sheetPr>
  <dimension ref="A1:BG365"/>
  <sheetViews>
    <sheetView zoomScale="75" zoomScaleNormal="75" zoomScalePageLayoutView="0" workbookViewId="0" topLeftCell="A1">
      <selection activeCell="C4" sqref="C4"/>
    </sheetView>
  </sheetViews>
  <sheetFormatPr defaultColWidth="9.140625" defaultRowHeight="12.75"/>
  <cols>
    <col min="1" max="1" width="30.57421875" style="0" customWidth="1"/>
    <col min="2" max="2" width="11.140625" style="0" customWidth="1"/>
    <col min="5" max="5" width="16.421875" style="0" customWidth="1"/>
    <col min="6" max="6" width="16.8515625" style="0" customWidth="1"/>
    <col min="7" max="7" width="15.421875" style="0" customWidth="1"/>
    <col min="8" max="10" width="18.7109375" style="0" customWidth="1"/>
    <col min="11" max="11" width="16.8515625" style="0" customWidth="1"/>
    <col min="12" max="13" width="7.28125" style="0" customWidth="1"/>
    <col min="14" max="14" width="9.140625" style="104" customWidth="1"/>
    <col min="15" max="16" width="17.57421875" style="0" customWidth="1"/>
    <col min="17" max="17" width="3.57421875" style="0" customWidth="1"/>
    <col min="18" max="19" width="17.57421875" style="0" customWidth="1"/>
    <col min="20" max="20" width="3.7109375" style="0" customWidth="1"/>
    <col min="21" max="22" width="17.57421875" style="0" customWidth="1"/>
    <col min="23" max="23" width="9.140625" style="28" customWidth="1"/>
    <col min="24" max="24" width="11.28125" style="28" customWidth="1"/>
    <col min="25" max="28" width="13.00390625" style="28" customWidth="1"/>
    <col min="29" max="29" width="5.57421875" style="28" customWidth="1"/>
    <col min="30" max="31" width="18.7109375" style="28" customWidth="1"/>
    <col min="32" max="33" width="19.140625" style="28" customWidth="1"/>
    <col min="34" max="34" width="15.8515625" style="28" customWidth="1"/>
    <col min="35" max="35" width="14.140625" style="28" customWidth="1"/>
    <col min="36" max="36" width="19.57421875" style="28" customWidth="1"/>
    <col min="37" max="37" width="12.7109375" style="28" customWidth="1"/>
    <col min="38" max="38" width="15.421875" style="28" customWidth="1"/>
    <col min="39" max="39" width="14.140625" style="28" customWidth="1"/>
    <col min="40" max="40" width="14.57421875" style="28" customWidth="1"/>
    <col min="41" max="41" width="13.7109375" style="28" customWidth="1"/>
    <col min="42" max="42" width="12.28125" style="28" customWidth="1"/>
    <col min="43" max="43" width="13.421875" style="28" customWidth="1"/>
    <col min="44" max="44" width="14.140625" style="28" customWidth="1"/>
    <col min="45" max="46" width="9.140625" style="28" customWidth="1"/>
    <col min="47" max="47" width="11.140625" style="28" bestFit="1" customWidth="1"/>
    <col min="48" max="48" width="30.00390625" style="28" bestFit="1" customWidth="1"/>
    <col min="49" max="49" width="27.421875" style="28" bestFit="1" customWidth="1"/>
    <col min="50" max="50" width="9.140625" style="28" customWidth="1"/>
    <col min="51" max="51" width="17.28125" style="28" bestFit="1" customWidth="1"/>
    <col min="52" max="52" width="9.140625" style="28" customWidth="1"/>
    <col min="53" max="53" width="13.140625" style="28" bestFit="1" customWidth="1"/>
    <col min="54" max="54" width="15.8515625" style="28" bestFit="1" customWidth="1"/>
    <col min="55" max="56" width="9.140625" style="28" customWidth="1"/>
    <col min="57" max="57" width="17.8515625" style="28" bestFit="1" customWidth="1"/>
    <col min="58" max="58" width="9.140625" style="28" customWidth="1"/>
    <col min="59" max="59" width="13.28125" style="28" bestFit="1" customWidth="1"/>
    <col min="60" max="77" width="9.140625" style="28" customWidth="1"/>
  </cols>
  <sheetData>
    <row r="1" ht="18">
      <c r="A1" s="118" t="s">
        <v>100</v>
      </c>
    </row>
    <row r="3" spans="1:24" ht="12.75">
      <c r="A3" s="1" t="s">
        <v>27</v>
      </c>
      <c r="O3" s="1" t="s">
        <v>35</v>
      </c>
      <c r="X3" s="57"/>
    </row>
    <row r="4" spans="1:59" ht="13.5" thickBot="1">
      <c r="A4" t="s">
        <v>58</v>
      </c>
      <c r="B4">
        <f>'Scenario Details'!$D$5</f>
        <v>396.80400000000003</v>
      </c>
      <c r="C4" t="s">
        <v>60</v>
      </c>
      <c r="E4">
        <f>B4+B5</f>
        <v>403.821</v>
      </c>
      <c r="AU4" s="72"/>
      <c r="AV4" s="72"/>
      <c r="AW4" s="72"/>
      <c r="AX4" s="72"/>
      <c r="AY4" s="110"/>
      <c r="AZ4" s="110"/>
      <c r="BA4" s="111"/>
      <c r="BB4" s="111"/>
      <c r="BC4" s="111"/>
      <c r="BE4" s="111"/>
      <c r="BG4" s="111"/>
    </row>
    <row r="5" spans="1:40" ht="12.75">
      <c r="A5" t="s">
        <v>59</v>
      </c>
      <c r="B5">
        <f>'Scenario Details'!$E$5</f>
        <v>7.017</v>
      </c>
      <c r="O5" s="157" t="s">
        <v>5</v>
      </c>
      <c r="P5" s="158"/>
      <c r="R5" s="157" t="s">
        <v>36</v>
      </c>
      <c r="S5" s="158"/>
      <c r="T5" s="51"/>
      <c r="U5" s="157" t="s">
        <v>37</v>
      </c>
      <c r="V5" s="158"/>
      <c r="X5" s="57"/>
      <c r="AD5" s="57"/>
      <c r="AI5" s="57"/>
      <c r="AN5" s="57"/>
    </row>
    <row r="6" spans="1:59" ht="12.75">
      <c r="A6" t="s">
        <v>28</v>
      </c>
      <c r="B6">
        <f>'Scenario Details'!$G$5</f>
        <v>80</v>
      </c>
      <c r="N6" s="99" t="s">
        <v>24</v>
      </c>
      <c r="O6" s="106" t="s">
        <v>67</v>
      </c>
      <c r="P6" s="107" t="s">
        <v>68</v>
      </c>
      <c r="Q6" s="99"/>
      <c r="R6" s="106" t="s">
        <v>69</v>
      </c>
      <c r="S6" s="107" t="s">
        <v>70</v>
      </c>
      <c r="T6" s="108"/>
      <c r="U6" s="106" t="s">
        <v>69</v>
      </c>
      <c r="V6" s="107" t="s">
        <v>70</v>
      </c>
      <c r="AU6" s="102"/>
      <c r="AV6" s="102"/>
      <c r="AW6" s="102"/>
      <c r="AY6" s="102"/>
      <c r="BA6" s="102"/>
      <c r="BB6" s="102"/>
      <c r="BC6" s="102"/>
      <c r="BE6" s="102"/>
      <c r="BG6" s="102"/>
    </row>
    <row r="7" spans="1:59" ht="12.75">
      <c r="A7" t="s">
        <v>31</v>
      </c>
      <c r="B7">
        <f>'Scenario Details'!$H$5</f>
        <v>80</v>
      </c>
      <c r="N7" s="104">
        <v>1</v>
      </c>
      <c r="O7" s="58">
        <f>$E$21</f>
        <v>1437602.76</v>
      </c>
      <c r="P7" s="51">
        <f>(IF('Net present values'!$D$7="Declining (3.5%)",'Discount Factors'!$D4,IF('Net present values'!$D$7="Constant (3.5%)",'Discount Factors'!$E4,IF('Net present values'!$D$7="Constant (5%)",'Discount Factors'!$F4,IF('Net present values'!$D$7="Constant (8%)",'Discount Factors'!$G4,)))))*O7</f>
        <v>1388988.1739130437</v>
      </c>
      <c r="R7" s="50">
        <f aca="true" t="shared" si="0" ref="R7:R70">$E$27</f>
        <v>0</v>
      </c>
      <c r="S7" s="51">
        <f>(IF('Net present values'!$D$7="Declining (3.5%)",'Discount Factors'!$D4,IF('Net present values'!$D$7="Constant (3.5%)",'Discount Factors'!$E4,IF('Net present values'!$D$7="Constant (5%)",'Discount Factors'!$F4,IF('Net present values'!$D$7="Constant (8%)",'Discount Factors'!$G4,)))))*R7</f>
        <v>0</v>
      </c>
      <c r="T7" s="28"/>
      <c r="U7" s="58">
        <f aca="true" t="shared" si="1" ref="U7:U70">$E$28</f>
        <v>0</v>
      </c>
      <c r="V7" s="51">
        <f>(IF('Net present values'!$D$7="Declining (3.5%)",'Discount Factors'!$D4,IF('Net present values'!$D$7="Constant (3.5%)",'Discount Factors'!$E4,IF('Net present values'!$D$7="Constant (5%)",'Discount Factors'!$F4,IF('Net present values'!$D$7="Constant (8%)",'Discount Factors'!$G4,)))))*U7</f>
        <v>0</v>
      </c>
      <c r="X7" s="102"/>
      <c r="Z7" s="55"/>
      <c r="AA7" s="55"/>
      <c r="AB7" s="56"/>
      <c r="AG7" s="57"/>
      <c r="AH7" s="56"/>
      <c r="AK7" s="55"/>
      <c r="AL7" s="56"/>
      <c r="AM7" s="56"/>
      <c r="AN7" s="102"/>
      <c r="AP7" s="55"/>
      <c r="AQ7" s="57"/>
      <c r="AR7" s="112"/>
      <c r="AY7" s="55"/>
      <c r="BB7" s="55"/>
      <c r="BC7" s="55"/>
      <c r="BE7" s="102"/>
      <c r="BG7" s="102"/>
    </row>
    <row r="8" spans="1:59" ht="12.75">
      <c r="A8" t="s">
        <v>32</v>
      </c>
      <c r="B8">
        <f>'Scenario Details'!$I$5</f>
        <v>0</v>
      </c>
      <c r="N8" s="104">
        <v>2</v>
      </c>
      <c r="O8" s="50">
        <f aca="true" t="shared" si="2" ref="O8:O25">$E$21</f>
        <v>1437602.76</v>
      </c>
      <c r="P8" s="51">
        <f>(IF('Net present values'!$D$7="Declining (3.5%)",'Discount Factors'!$D5,IF('Net present values'!$D$7="Constant (3.5%)",'Discount Factors'!$E5,IF('Net present values'!$D$7="Constant (5%)",'Discount Factors'!$F5,IF('Net present values'!$D$7="Constant (8%)",'Discount Factors'!$G5,)))))*O8</f>
        <v>1342017.559336274</v>
      </c>
      <c r="R8" s="50">
        <f t="shared" si="0"/>
        <v>0</v>
      </c>
      <c r="S8" s="51">
        <f>(IF('Net present values'!$D$7="Declining (3.5%)",'Discount Factors'!$D5,IF('Net present values'!$D$7="Constant (3.5%)",'Discount Factors'!$E5,IF('Net present values'!$D$7="Constant (5%)",'Discount Factors'!$F5,IF('Net present values'!$D$7="Constant (8%)",'Discount Factors'!$G5,)))))*R8</f>
        <v>0</v>
      </c>
      <c r="T8" s="28"/>
      <c r="U8" s="58">
        <f t="shared" si="1"/>
        <v>0</v>
      </c>
      <c r="V8" s="51">
        <f>(IF('Net present values'!$D$7="Declining (3.5%)",'Discount Factors'!$D5,IF('Net present values'!$D$7="Constant (3.5%)",'Discount Factors'!$E5,IF('Net present values'!$D$7="Constant (5%)",'Discount Factors'!$F5,IF('Net present values'!$D$7="Constant (8%)",'Discount Factors'!$G5,)))))*U8</f>
        <v>0</v>
      </c>
      <c r="Z8" s="55"/>
      <c r="AA8" s="55"/>
      <c r="AB8" s="56"/>
      <c r="AG8" s="57"/>
      <c r="AH8" s="56"/>
      <c r="AK8" s="55"/>
      <c r="AL8" s="56"/>
      <c r="AM8" s="56"/>
      <c r="AN8" s="102"/>
      <c r="AP8" s="55"/>
      <c r="AQ8" s="57"/>
      <c r="AR8" s="112"/>
      <c r="AY8" s="55"/>
      <c r="BB8" s="55"/>
      <c r="BC8" s="55"/>
      <c r="BE8" s="102"/>
      <c r="BG8" s="102"/>
    </row>
    <row r="9" spans="1:59" ht="12.75">
      <c r="A9" t="s">
        <v>29</v>
      </c>
      <c r="B9">
        <f>'Scenario Details'!$J$5</f>
        <v>38.4</v>
      </c>
      <c r="N9" s="104">
        <v>3</v>
      </c>
      <c r="O9" s="50">
        <f t="shared" si="2"/>
        <v>1437602.76</v>
      </c>
      <c r="P9" s="51">
        <f>(IF('Net present values'!$D$7="Declining (3.5%)",'Discount Factors'!$D6,IF('Net present values'!$D$7="Constant (3.5%)",'Discount Factors'!$E6,IF('Net present values'!$D$7="Constant (5%)",'Discount Factors'!$F6,IF('Net present values'!$D$7="Constant (8%)",'Discount Factors'!$G6,)))))*O9</f>
        <v>1296635.3230302166</v>
      </c>
      <c r="R9" s="50">
        <f t="shared" si="0"/>
        <v>0</v>
      </c>
      <c r="S9" s="51">
        <f>(IF('Net present values'!$D$7="Declining (3.5%)",'Discount Factors'!$D6,IF('Net present values'!$D$7="Constant (3.5%)",'Discount Factors'!$E6,IF('Net present values'!$D$7="Constant (5%)",'Discount Factors'!$F6,IF('Net present values'!$D$7="Constant (8%)",'Discount Factors'!$G6,)))))*R9</f>
        <v>0</v>
      </c>
      <c r="T9" s="28"/>
      <c r="U9" s="58">
        <f t="shared" si="1"/>
        <v>0</v>
      </c>
      <c r="V9" s="51">
        <f>(IF('Net present values'!$D$7="Declining (3.5%)",'Discount Factors'!$D6,IF('Net present values'!$D$7="Constant (3.5%)",'Discount Factors'!$E6,IF('Net present values'!$D$7="Constant (5%)",'Discount Factors'!$F6,IF('Net present values'!$D$7="Constant (8%)",'Discount Factors'!$G6,)))))*U9</f>
        <v>0</v>
      </c>
      <c r="Z9" s="55"/>
      <c r="AA9" s="55"/>
      <c r="AB9" s="56"/>
      <c r="AG9" s="57"/>
      <c r="AH9" s="112"/>
      <c r="AK9" s="55"/>
      <c r="AL9" s="56"/>
      <c r="AM9" s="56"/>
      <c r="AN9" s="102"/>
      <c r="AP9" s="55"/>
      <c r="AQ9" s="57"/>
      <c r="AR9" s="112"/>
      <c r="AY9" s="55"/>
      <c r="BB9" s="55"/>
      <c r="BC9" s="55"/>
      <c r="BE9" s="102"/>
      <c r="BG9" s="102"/>
    </row>
    <row r="10" spans="1:59" ht="12.75">
      <c r="A10" t="s">
        <v>30</v>
      </c>
      <c r="B10">
        <f>'Scenario Details'!$F$5</f>
        <v>61.9</v>
      </c>
      <c r="N10" s="104">
        <v>4</v>
      </c>
      <c r="O10" s="50">
        <f t="shared" si="2"/>
        <v>1437602.76</v>
      </c>
      <c r="P10" s="51">
        <f>(IF('Net present values'!$D$7="Declining (3.5%)",'Discount Factors'!$D7,IF('Net present values'!$D$7="Constant (3.5%)",'Discount Factors'!$E7,IF('Net present values'!$D$7="Constant (5%)",'Discount Factors'!$F7,IF('Net present values'!$D$7="Constant (8%)",'Discount Factors'!$G7,)))))*O10</f>
        <v>1252787.7517200161</v>
      </c>
      <c r="R10" s="50">
        <f t="shared" si="0"/>
        <v>0</v>
      </c>
      <c r="S10" s="51">
        <f>(IF('Net present values'!$D$7="Declining (3.5%)",'Discount Factors'!$D7,IF('Net present values'!$D$7="Constant (3.5%)",'Discount Factors'!$E7,IF('Net present values'!$D$7="Constant (5%)",'Discount Factors'!$F7,IF('Net present values'!$D$7="Constant (8%)",'Discount Factors'!$G7,)))))*R10</f>
        <v>0</v>
      </c>
      <c r="T10" s="28"/>
      <c r="U10" s="58">
        <f t="shared" si="1"/>
        <v>0</v>
      </c>
      <c r="V10" s="51">
        <f>(IF('Net present values'!$D$7="Declining (3.5%)",'Discount Factors'!$D7,IF('Net present values'!$D$7="Constant (3.5%)",'Discount Factors'!$E7,IF('Net present values'!$D$7="Constant (5%)",'Discount Factors'!$F7,IF('Net present values'!$D$7="Constant (8%)",'Discount Factors'!$G7,)))))*U10</f>
        <v>0</v>
      </c>
      <c r="Z10" s="55"/>
      <c r="AA10" s="55"/>
      <c r="AB10" s="55"/>
      <c r="AK10" s="55"/>
      <c r="AL10" s="55"/>
      <c r="AM10" s="55"/>
      <c r="AN10" s="102"/>
      <c r="AP10" s="55"/>
      <c r="AY10" s="55"/>
      <c r="BB10" s="55"/>
      <c r="BC10" s="55"/>
      <c r="BE10" s="102"/>
      <c r="BG10" s="102"/>
    </row>
    <row r="11" spans="14:59" ht="12.75">
      <c r="N11" s="104">
        <v>5</v>
      </c>
      <c r="O11" s="50">
        <f t="shared" si="2"/>
        <v>1437602.76</v>
      </c>
      <c r="P11" s="51">
        <f>(IF('Net present values'!$D$7="Declining (3.5%)",'Discount Factors'!$D8,IF('Net present values'!$D$7="Constant (3.5%)",'Discount Factors'!$E8,IF('Net present values'!$D$7="Constant (5%)",'Discount Factors'!$F8,IF('Net present values'!$D$7="Constant (8%)",'Discount Factors'!$G8,)))))*O11</f>
        <v>1210422.948521755</v>
      </c>
      <c r="R11" s="50">
        <f t="shared" si="0"/>
        <v>0</v>
      </c>
      <c r="S11" s="51">
        <f>(IF('Net present values'!$D$7="Declining (3.5%)",'Discount Factors'!$D8,IF('Net present values'!$D$7="Constant (3.5%)",'Discount Factors'!$E8,IF('Net present values'!$D$7="Constant (5%)",'Discount Factors'!$F8,IF('Net present values'!$D$7="Constant (8%)",'Discount Factors'!$G8,)))))*R11</f>
        <v>0</v>
      </c>
      <c r="T11" s="28"/>
      <c r="U11" s="58">
        <f t="shared" si="1"/>
        <v>0</v>
      </c>
      <c r="V11" s="51">
        <f>(IF('Net present values'!$D$7="Declining (3.5%)",'Discount Factors'!$D8,IF('Net present values'!$D$7="Constant (3.5%)",'Discount Factors'!$E8,IF('Net present values'!$D$7="Constant (5%)",'Discount Factors'!$F8,IF('Net present values'!$D$7="Constant (8%)",'Discount Factors'!$G8,)))))*U11</f>
        <v>0</v>
      </c>
      <c r="Z11" s="55"/>
      <c r="AA11" s="55"/>
      <c r="AB11" s="55"/>
      <c r="AK11" s="55"/>
      <c r="AL11" s="55"/>
      <c r="AM11" s="55"/>
      <c r="AN11" s="102"/>
      <c r="AP11" s="55"/>
      <c r="AY11" s="55"/>
      <c r="BB11" s="55"/>
      <c r="BC11" s="55"/>
      <c r="BE11" s="102"/>
      <c r="BG11" s="102"/>
    </row>
    <row r="12" spans="14:59" ht="12.75">
      <c r="N12" s="104">
        <v>6</v>
      </c>
      <c r="O12" s="50">
        <f t="shared" si="2"/>
        <v>1437602.76</v>
      </c>
      <c r="P12" s="51">
        <f>(IF('Net present values'!$D$7="Declining (3.5%)",'Discount Factors'!$D9,IF('Net present values'!$D$7="Constant (3.5%)",'Discount Factors'!$E9,IF('Net present values'!$D$7="Constant (5%)",'Discount Factors'!$F9,IF('Net present values'!$D$7="Constant (8%)",'Discount Factors'!$G9,)))))*O12</f>
        <v>1169490.7715186037</v>
      </c>
      <c r="R12" s="50">
        <f t="shared" si="0"/>
        <v>0</v>
      </c>
      <c r="S12" s="51">
        <f>(IF('Net present values'!$D$7="Declining (3.5%)",'Discount Factors'!$D9,IF('Net present values'!$D$7="Constant (3.5%)",'Discount Factors'!$E9,IF('Net present values'!$D$7="Constant (5%)",'Discount Factors'!$F9,IF('Net present values'!$D$7="Constant (8%)",'Discount Factors'!$G9,)))))*R12</f>
        <v>0</v>
      </c>
      <c r="T12" s="28"/>
      <c r="U12" s="58">
        <f t="shared" si="1"/>
        <v>0</v>
      </c>
      <c r="V12" s="51">
        <f>(IF('Net present values'!$D$7="Declining (3.5%)",'Discount Factors'!$D9,IF('Net present values'!$D$7="Constant (3.5%)",'Discount Factors'!$E9,IF('Net present values'!$D$7="Constant (5%)",'Discount Factors'!$F9,IF('Net present values'!$D$7="Constant (8%)",'Discount Factors'!$G9,)))))*U12</f>
        <v>0</v>
      </c>
      <c r="Z12" s="55"/>
      <c r="AA12" s="55"/>
      <c r="AB12" s="55"/>
      <c r="AK12" s="55"/>
      <c r="AL12" s="55"/>
      <c r="AM12" s="55"/>
      <c r="AN12" s="102"/>
      <c r="AP12" s="55"/>
      <c r="AY12" s="55"/>
      <c r="BB12" s="55"/>
      <c r="BC12" s="55"/>
      <c r="BE12" s="102"/>
      <c r="BG12" s="102"/>
    </row>
    <row r="13" spans="14:59" ht="12.75">
      <c r="N13" s="104">
        <v>7</v>
      </c>
      <c r="O13" s="50">
        <f t="shared" si="2"/>
        <v>1437602.76</v>
      </c>
      <c r="P13" s="51">
        <f>(IF('Net present values'!$D$7="Declining (3.5%)",'Discount Factors'!$D10,IF('Net present values'!$D$7="Constant (3.5%)",'Discount Factors'!$E10,IF('Net present values'!$D$7="Constant (5%)",'Discount Factors'!$F10,IF('Net present values'!$D$7="Constant (8%)",'Discount Factors'!$G10,)))))*O13</f>
        <v>1129942.7744141098</v>
      </c>
      <c r="R13" s="50">
        <f t="shared" si="0"/>
        <v>0</v>
      </c>
      <c r="S13" s="51">
        <f>(IF('Net present values'!$D$7="Declining (3.5%)",'Discount Factors'!$D10,IF('Net present values'!$D$7="Constant (3.5%)",'Discount Factors'!$E10,IF('Net present values'!$D$7="Constant (5%)",'Discount Factors'!$F10,IF('Net present values'!$D$7="Constant (8%)",'Discount Factors'!$G10,)))))*R13</f>
        <v>0</v>
      </c>
      <c r="T13" s="28"/>
      <c r="U13" s="58">
        <f t="shared" si="1"/>
        <v>0</v>
      </c>
      <c r="V13" s="51">
        <f>(IF('Net present values'!$D$7="Declining (3.5%)",'Discount Factors'!$D10,IF('Net present values'!$D$7="Constant (3.5%)",'Discount Factors'!$E10,IF('Net present values'!$D$7="Constant (5%)",'Discount Factors'!$F10,IF('Net present values'!$D$7="Constant (8%)",'Discount Factors'!$G10,)))))*U13</f>
        <v>0</v>
      </c>
      <c r="Z13" s="55"/>
      <c r="AA13" s="55"/>
      <c r="AB13" s="55"/>
      <c r="AK13" s="55"/>
      <c r="AL13" s="55"/>
      <c r="AM13" s="55"/>
      <c r="AN13" s="102"/>
      <c r="AP13" s="55"/>
      <c r="AY13" s="55"/>
      <c r="BB13" s="55"/>
      <c r="BC13" s="55"/>
      <c r="BE13" s="102"/>
      <c r="BG13" s="102"/>
    </row>
    <row r="14" spans="1:59" ht="25.5">
      <c r="A14" t="s">
        <v>0</v>
      </c>
      <c r="B14" s="2" t="s">
        <v>10</v>
      </c>
      <c r="C14" t="s">
        <v>11</v>
      </c>
      <c r="D14" s="3" t="s">
        <v>20</v>
      </c>
      <c r="E14" t="s">
        <v>46</v>
      </c>
      <c r="F14" s="3" t="s">
        <v>21</v>
      </c>
      <c r="G14" s="9" t="s">
        <v>33</v>
      </c>
      <c r="H14" t="s">
        <v>22</v>
      </c>
      <c r="I14" s="9" t="s">
        <v>34</v>
      </c>
      <c r="J14" s="54" t="s">
        <v>48</v>
      </c>
      <c r="K14" s="9" t="s">
        <v>49</v>
      </c>
      <c r="L14" s="9"/>
      <c r="M14" s="9"/>
      <c r="N14" s="104">
        <v>8</v>
      </c>
      <c r="O14" s="50">
        <f t="shared" si="2"/>
        <v>1437602.76</v>
      </c>
      <c r="P14" s="51">
        <f>(IF('Net present values'!$D$7="Declining (3.5%)",'Discount Factors'!$D11,IF('Net present values'!$D$7="Constant (3.5%)",'Discount Factors'!$E11,IF('Net present values'!$D$7="Constant (5%)",'Discount Factors'!$F11,IF('Net present values'!$D$7="Constant (8%)",'Discount Factors'!$G11,)))))*O14</f>
        <v>1091732.149192377</v>
      </c>
      <c r="R14" s="50">
        <f t="shared" si="0"/>
        <v>0</v>
      </c>
      <c r="S14" s="51">
        <f>(IF('Net present values'!$D$7="Declining (3.5%)",'Discount Factors'!$D11,IF('Net present values'!$D$7="Constant (3.5%)",'Discount Factors'!$E11,IF('Net present values'!$D$7="Constant (5%)",'Discount Factors'!$F11,IF('Net present values'!$D$7="Constant (8%)",'Discount Factors'!$G11,)))))*R14</f>
        <v>0</v>
      </c>
      <c r="T14" s="28"/>
      <c r="U14" s="58">
        <f t="shared" si="1"/>
        <v>0</v>
      </c>
      <c r="V14" s="51">
        <f>(IF('Net present values'!$D$7="Declining (3.5%)",'Discount Factors'!$D11,IF('Net present values'!$D$7="Constant (3.5%)",'Discount Factors'!$E11,IF('Net present values'!$D$7="Constant (5%)",'Discount Factors'!$F11,IF('Net present values'!$D$7="Constant (8%)",'Discount Factors'!$G11,)))))*U14</f>
        <v>0</v>
      </c>
      <c r="Z14" s="55"/>
      <c r="AA14" s="55"/>
      <c r="AB14" s="55"/>
      <c r="AK14" s="55"/>
      <c r="AL14" s="55"/>
      <c r="AM14" s="55"/>
      <c r="AN14" s="102"/>
      <c r="AP14" s="55"/>
      <c r="AY14" s="55"/>
      <c r="BB14" s="55"/>
      <c r="BC14" s="55"/>
      <c r="BE14" s="102"/>
      <c r="BG14" s="102"/>
    </row>
    <row r="15" spans="1:59" ht="12.75">
      <c r="A15" s="1" t="s">
        <v>4</v>
      </c>
      <c r="C15" s="1"/>
      <c r="D15" s="1"/>
      <c r="G15" s="1"/>
      <c r="I15" s="1"/>
      <c r="N15" s="104">
        <v>9</v>
      </c>
      <c r="O15" s="50">
        <f t="shared" si="2"/>
        <v>1437602.76</v>
      </c>
      <c r="P15" s="51">
        <f>(IF('Net present values'!$D$7="Declining (3.5%)",'Discount Factors'!$D12,IF('Net present values'!$D$7="Constant (3.5%)",'Discount Factors'!$E12,IF('Net present values'!$D$7="Constant (5%)",'Discount Factors'!$F12,IF('Net present values'!$D$7="Constant (8%)",'Discount Factors'!$G12,)))))*O15</f>
        <v>1054813.6707172724</v>
      </c>
      <c r="R15" s="50">
        <f t="shared" si="0"/>
        <v>0</v>
      </c>
      <c r="S15" s="51">
        <f>(IF('Net present values'!$D$7="Declining (3.5%)",'Discount Factors'!$D12,IF('Net present values'!$D$7="Constant (3.5%)",'Discount Factors'!$E12,IF('Net present values'!$D$7="Constant (5%)",'Discount Factors'!$F12,IF('Net present values'!$D$7="Constant (8%)",'Discount Factors'!$G12,)))))*R15</f>
        <v>0</v>
      </c>
      <c r="T15" s="28"/>
      <c r="U15" s="58">
        <f t="shared" si="1"/>
        <v>0</v>
      </c>
      <c r="V15" s="51">
        <f>(IF('Net present values'!$D$7="Declining (3.5%)",'Discount Factors'!$D12,IF('Net present values'!$D$7="Constant (3.5%)",'Discount Factors'!$E12,IF('Net present values'!$D$7="Constant (5%)",'Discount Factors'!$F12,IF('Net present values'!$D$7="Constant (8%)",'Discount Factors'!$G12,)))))*U15</f>
        <v>0</v>
      </c>
      <c r="Z15" s="55"/>
      <c r="AA15" s="55"/>
      <c r="AB15" s="55"/>
      <c r="AK15" s="55"/>
      <c r="AL15" s="55"/>
      <c r="AM15" s="55"/>
      <c r="AN15" s="102"/>
      <c r="AP15" s="55"/>
      <c r="AY15" s="55"/>
      <c r="BB15" s="55"/>
      <c r="BC15" s="55"/>
      <c r="BE15" s="102"/>
      <c r="BG15" s="102"/>
    </row>
    <row r="16" spans="1:59" ht="12.75">
      <c r="A16" s="5" t="s">
        <v>9</v>
      </c>
      <c r="B16" s="4">
        <f>'Net present values'!D11</f>
        <v>878159</v>
      </c>
      <c r="C16" s="4" t="s">
        <v>12</v>
      </c>
      <c r="D16" s="4" t="s">
        <v>19</v>
      </c>
      <c r="E16" s="20">
        <f>B5*B16</f>
        <v>6162041.703000001</v>
      </c>
      <c r="F16" s="20">
        <v>0</v>
      </c>
      <c r="G16" s="12">
        <f>E16</f>
        <v>6162041.703000001</v>
      </c>
      <c r="H16" s="20">
        <v>0</v>
      </c>
      <c r="I16" s="15">
        <f>E16</f>
        <v>6162041.703000001</v>
      </c>
      <c r="J16" s="20">
        <v>0</v>
      </c>
      <c r="K16" s="14">
        <f>E16</f>
        <v>6162041.703000001</v>
      </c>
      <c r="L16" s="23"/>
      <c r="M16" s="23"/>
      <c r="N16" s="104">
        <v>10</v>
      </c>
      <c r="O16" s="50">
        <f t="shared" si="2"/>
        <v>1437602.76</v>
      </c>
      <c r="P16" s="51">
        <f>(IF('Net present values'!$D$7="Declining (3.5%)",'Discount Factors'!$D13,IF('Net present values'!$D$7="Constant (3.5%)",'Discount Factors'!$E13,IF('Net present values'!$D$7="Constant (5%)",'Discount Factors'!$F13,IF('Net present values'!$D$7="Constant (8%)",'Discount Factors'!$G13,)))))*O16</f>
        <v>1019143.6432050943</v>
      </c>
      <c r="R16" s="50">
        <f t="shared" si="0"/>
        <v>0</v>
      </c>
      <c r="S16" s="51">
        <f>(IF('Net present values'!$D$7="Declining (3.5%)",'Discount Factors'!$D13,IF('Net present values'!$D$7="Constant (3.5%)",'Discount Factors'!$E13,IF('Net present values'!$D$7="Constant (5%)",'Discount Factors'!$F13,IF('Net present values'!$D$7="Constant (8%)",'Discount Factors'!$G13,)))))*R16</f>
        <v>0</v>
      </c>
      <c r="T16" s="28"/>
      <c r="U16" s="58">
        <f t="shared" si="1"/>
        <v>0</v>
      </c>
      <c r="V16" s="51">
        <f>(IF('Net present values'!$D$7="Declining (3.5%)",'Discount Factors'!$D13,IF('Net present values'!$D$7="Constant (3.5%)",'Discount Factors'!$E13,IF('Net present values'!$D$7="Constant (5%)",'Discount Factors'!$F13,IF('Net present values'!$D$7="Constant (8%)",'Discount Factors'!$G13,)))))*U16</f>
        <v>0</v>
      </c>
      <c r="Z16" s="55"/>
      <c r="AA16" s="55"/>
      <c r="AB16" s="55"/>
      <c r="AK16" s="55"/>
      <c r="AL16" s="55"/>
      <c r="AM16" s="55"/>
      <c r="AN16" s="102"/>
      <c r="AP16" s="55"/>
      <c r="AY16" s="55"/>
      <c r="BB16" s="55"/>
      <c r="BC16" s="55"/>
      <c r="BE16" s="102"/>
      <c r="BG16" s="102"/>
    </row>
    <row r="17" spans="1:59" ht="12.75">
      <c r="A17" s="5" t="s">
        <v>13</v>
      </c>
      <c r="B17" s="4">
        <f>'Net present values'!D12</f>
        <v>4790</v>
      </c>
      <c r="C17" s="4" t="s">
        <v>26</v>
      </c>
      <c r="D17" s="4" t="s">
        <v>19</v>
      </c>
      <c r="E17" s="20">
        <f>B7*B17</f>
        <v>383200</v>
      </c>
      <c r="F17" s="20">
        <v>0</v>
      </c>
      <c r="G17" s="12">
        <f>E17</f>
        <v>383200</v>
      </c>
      <c r="H17" s="20">
        <v>0</v>
      </c>
      <c r="I17" s="15">
        <f>E17</f>
        <v>383200</v>
      </c>
      <c r="J17" s="20">
        <v>0</v>
      </c>
      <c r="K17" s="14">
        <f>E17</f>
        <v>383200</v>
      </c>
      <c r="L17" s="23"/>
      <c r="M17" s="23"/>
      <c r="N17" s="104">
        <v>11</v>
      </c>
      <c r="O17" s="50">
        <f t="shared" si="2"/>
        <v>1437602.76</v>
      </c>
      <c r="P17" s="51">
        <f>(IF('Net present values'!$D$7="Declining (3.5%)",'Discount Factors'!$D14,IF('Net present values'!$D$7="Constant (3.5%)",'Discount Factors'!$E14,IF('Net present values'!$D$7="Constant (5%)",'Discount Factors'!$F14,IF('Net present values'!$D$7="Constant (8%)",'Discount Factors'!$G14,)))))*O17</f>
        <v>984679.8485073375</v>
      </c>
      <c r="R17" s="50">
        <f t="shared" si="0"/>
        <v>0</v>
      </c>
      <c r="S17" s="51">
        <f>(IF('Net present values'!$D$7="Declining (3.5%)",'Discount Factors'!$D14,IF('Net present values'!$D$7="Constant (3.5%)",'Discount Factors'!$E14,IF('Net present values'!$D$7="Constant (5%)",'Discount Factors'!$F14,IF('Net present values'!$D$7="Constant (8%)",'Discount Factors'!$G14,)))))*R17</f>
        <v>0</v>
      </c>
      <c r="T17" s="28"/>
      <c r="U17" s="58">
        <f t="shared" si="1"/>
        <v>0</v>
      </c>
      <c r="V17" s="51">
        <f>(IF('Net present values'!$D$7="Declining (3.5%)",'Discount Factors'!$D14,IF('Net present values'!$D$7="Constant (3.5%)",'Discount Factors'!$E14,IF('Net present values'!$D$7="Constant (5%)",'Discount Factors'!$F14,IF('Net present values'!$D$7="Constant (8%)",'Discount Factors'!$G14,)))))*U17</f>
        <v>0</v>
      </c>
      <c r="Z17" s="55"/>
      <c r="AA17" s="55"/>
      <c r="AB17" s="55"/>
      <c r="AK17" s="55"/>
      <c r="AL17" s="55"/>
      <c r="AM17" s="55"/>
      <c r="AN17" s="102"/>
      <c r="AP17" s="55"/>
      <c r="AY17" s="55"/>
      <c r="BB17" s="55"/>
      <c r="BC17" s="55"/>
      <c r="BE17" s="102"/>
      <c r="BG17" s="102"/>
    </row>
    <row r="18" spans="1:59" ht="12.75">
      <c r="A18" s="5" t="s">
        <v>14</v>
      </c>
      <c r="B18" s="4">
        <f>'Net present values'!D13</f>
        <v>5458</v>
      </c>
      <c r="C18" s="4" t="s">
        <v>26</v>
      </c>
      <c r="D18" s="4" t="s">
        <v>19</v>
      </c>
      <c r="E18" s="20">
        <f>B8*B18</f>
        <v>0</v>
      </c>
      <c r="F18" s="20">
        <v>0</v>
      </c>
      <c r="G18" s="12">
        <f>E18</f>
        <v>0</v>
      </c>
      <c r="H18" s="20">
        <v>0</v>
      </c>
      <c r="I18" s="15">
        <f>E18</f>
        <v>0</v>
      </c>
      <c r="J18" s="20">
        <v>0</v>
      </c>
      <c r="K18" s="14">
        <f>E18</f>
        <v>0</v>
      </c>
      <c r="L18" s="23"/>
      <c r="M18" s="23"/>
      <c r="N18" s="104">
        <v>12</v>
      </c>
      <c r="O18" s="50">
        <f t="shared" si="2"/>
        <v>1437602.76</v>
      </c>
      <c r="P18" s="51">
        <f>(IF('Net present values'!$D$7="Declining (3.5%)",'Discount Factors'!$D15,IF('Net present values'!$D$7="Constant (3.5%)",'Discount Factors'!$E15,IF('Net present values'!$D$7="Constant (5%)",'Discount Factors'!$F15,IF('Net present values'!$D$7="Constant (8%)",'Discount Factors'!$G15,)))))*O18</f>
        <v>951381.496142355</v>
      </c>
      <c r="R18" s="50">
        <f t="shared" si="0"/>
        <v>0</v>
      </c>
      <c r="S18" s="51">
        <f>(IF('Net present values'!$D$7="Declining (3.5%)",'Discount Factors'!$D15,IF('Net present values'!$D$7="Constant (3.5%)",'Discount Factors'!$E15,IF('Net present values'!$D$7="Constant (5%)",'Discount Factors'!$F15,IF('Net present values'!$D$7="Constant (8%)",'Discount Factors'!$G15,)))))*R18</f>
        <v>0</v>
      </c>
      <c r="T18" s="28"/>
      <c r="U18" s="58">
        <f t="shared" si="1"/>
        <v>0</v>
      </c>
      <c r="V18" s="51">
        <f>(IF('Net present values'!$D$7="Declining (3.5%)",'Discount Factors'!$D15,IF('Net present values'!$D$7="Constant (3.5%)",'Discount Factors'!$E15,IF('Net present values'!$D$7="Constant (5%)",'Discount Factors'!$F15,IF('Net present values'!$D$7="Constant (8%)",'Discount Factors'!$G15,)))))*U18</f>
        <v>0</v>
      </c>
      <c r="Z18" s="55"/>
      <c r="AA18" s="55"/>
      <c r="AB18" s="55"/>
      <c r="AK18" s="55"/>
      <c r="AL18" s="55"/>
      <c r="AM18" s="55"/>
      <c r="AN18" s="102"/>
      <c r="AP18" s="55"/>
      <c r="AY18" s="55"/>
      <c r="BB18" s="55"/>
      <c r="BC18" s="55"/>
      <c r="BE18" s="102"/>
      <c r="BG18" s="102"/>
    </row>
    <row r="19" spans="1:59" ht="12.75">
      <c r="A19" s="7"/>
      <c r="B19" s="25"/>
      <c r="C19" s="25"/>
      <c r="D19" s="25"/>
      <c r="E19" s="26"/>
      <c r="F19" s="11" t="s">
        <v>44</v>
      </c>
      <c r="G19" s="11">
        <f>SUM(G16:G18)</f>
        <v>6545241.703000001</v>
      </c>
      <c r="H19" s="11" t="s">
        <v>44</v>
      </c>
      <c r="I19" s="24">
        <f>SUM(I16:I18)</f>
        <v>6545241.703000001</v>
      </c>
      <c r="J19" s="11" t="s">
        <v>44</v>
      </c>
      <c r="K19" s="10">
        <f>SUM(K16:K18)</f>
        <v>6545241.703000001</v>
      </c>
      <c r="L19" s="24"/>
      <c r="M19" s="24"/>
      <c r="N19" s="104">
        <v>13</v>
      </c>
      <c r="O19" s="50">
        <f t="shared" si="2"/>
        <v>1437602.76</v>
      </c>
      <c r="P19" s="51">
        <f>(IF('Net present values'!$D$7="Declining (3.5%)",'Discount Factors'!$D16,IF('Net present values'!$D$7="Constant (3.5%)",'Discount Factors'!$E16,IF('Net present values'!$D$7="Constant (5%)",'Discount Factors'!$F16,IF('Net present values'!$D$7="Constant (8%)",'Discount Factors'!$G16,)))))*O19</f>
        <v>919209.1750167684</v>
      </c>
      <c r="R19" s="50">
        <f t="shared" si="0"/>
        <v>0</v>
      </c>
      <c r="S19" s="51">
        <f>(IF('Net present values'!$D$7="Declining (3.5%)",'Discount Factors'!$D16,IF('Net present values'!$D$7="Constant (3.5%)",'Discount Factors'!$E16,IF('Net present values'!$D$7="Constant (5%)",'Discount Factors'!$F16,IF('Net present values'!$D$7="Constant (8%)",'Discount Factors'!$G16,)))))*R19</f>
        <v>0</v>
      </c>
      <c r="T19" s="28"/>
      <c r="U19" s="58">
        <f t="shared" si="1"/>
        <v>0</v>
      </c>
      <c r="V19" s="51">
        <f>(IF('Net present values'!$D$7="Declining (3.5%)",'Discount Factors'!$D16,IF('Net present values'!$D$7="Constant (3.5%)",'Discount Factors'!$E16,IF('Net present values'!$D$7="Constant (5%)",'Discount Factors'!$F16,IF('Net present values'!$D$7="Constant (8%)",'Discount Factors'!$G16,)))))*U19</f>
        <v>0</v>
      </c>
      <c r="Z19" s="55"/>
      <c r="AA19" s="55"/>
      <c r="AB19" s="55"/>
      <c r="AK19" s="55"/>
      <c r="AL19" s="55"/>
      <c r="AM19" s="55"/>
      <c r="AN19" s="102"/>
      <c r="AP19" s="55"/>
      <c r="AY19" s="55"/>
      <c r="BB19" s="55"/>
      <c r="BC19" s="55"/>
      <c r="BE19" s="102"/>
      <c r="BG19" s="102"/>
    </row>
    <row r="20" spans="1:59" ht="12.75">
      <c r="A20" s="1" t="s">
        <v>5</v>
      </c>
      <c r="B20" s="11"/>
      <c r="C20" s="11"/>
      <c r="D20" s="11"/>
      <c r="E20" s="7"/>
      <c r="F20" s="7"/>
      <c r="G20" s="11"/>
      <c r="H20" s="23"/>
      <c r="I20" s="10"/>
      <c r="J20" s="23"/>
      <c r="L20" s="7"/>
      <c r="M20" s="7"/>
      <c r="N20" s="104">
        <v>14</v>
      </c>
      <c r="O20" s="50">
        <f t="shared" si="2"/>
        <v>1437602.76</v>
      </c>
      <c r="P20" s="51">
        <f>(IF('Net present values'!$D$7="Declining (3.5%)",'Discount Factors'!$D17,IF('Net present values'!$D$7="Constant (3.5%)",'Discount Factors'!$E17,IF('Net present values'!$D$7="Constant (5%)",'Discount Factors'!$F17,IF('Net present values'!$D$7="Constant (8%)",'Discount Factors'!$G17,)))))*O20</f>
        <v>888124.8067794862</v>
      </c>
      <c r="R20" s="50">
        <f t="shared" si="0"/>
        <v>0</v>
      </c>
      <c r="S20" s="51">
        <f>(IF('Net present values'!$D$7="Declining (3.5%)",'Discount Factors'!$D17,IF('Net present values'!$D$7="Constant (3.5%)",'Discount Factors'!$E17,IF('Net present values'!$D$7="Constant (5%)",'Discount Factors'!$F17,IF('Net present values'!$D$7="Constant (8%)",'Discount Factors'!$G17,)))))*R20</f>
        <v>0</v>
      </c>
      <c r="T20" s="28"/>
      <c r="U20" s="58">
        <f t="shared" si="1"/>
        <v>0</v>
      </c>
      <c r="V20" s="51">
        <f>(IF('Net present values'!$D$7="Declining (3.5%)",'Discount Factors'!$D17,IF('Net present values'!$D$7="Constant (3.5%)",'Discount Factors'!$E17,IF('Net present values'!$D$7="Constant (5%)",'Discount Factors'!$F17,IF('Net present values'!$D$7="Constant (8%)",'Discount Factors'!$G17,)))))*U20</f>
        <v>0</v>
      </c>
      <c r="Z20" s="55"/>
      <c r="AA20" s="55"/>
      <c r="AB20" s="55"/>
      <c r="AK20" s="55"/>
      <c r="AL20" s="55"/>
      <c r="AM20" s="55"/>
      <c r="AN20" s="102"/>
      <c r="AP20" s="55"/>
      <c r="AY20" s="55"/>
      <c r="BB20" s="55"/>
      <c r="BC20" s="55"/>
      <c r="BE20" s="102"/>
      <c r="BG20" s="102"/>
    </row>
    <row r="21" spans="1:59" ht="12.75">
      <c r="A21" s="16"/>
      <c r="B21" s="16">
        <f>'Net present values'!D14</f>
        <v>3560</v>
      </c>
      <c r="C21" s="16" t="s">
        <v>15</v>
      </c>
      <c r="D21" s="16" t="s">
        <v>19</v>
      </c>
      <c r="E21" s="21">
        <f>(B4+B5)*B21</f>
        <v>1437602.76</v>
      </c>
      <c r="F21" s="65">
        <f>SUM(P7:P31)</f>
        <v>25686156.244986635</v>
      </c>
      <c r="G21" s="19">
        <f>SUM(P7:P31)+E21</f>
        <v>27123759.004986636</v>
      </c>
      <c r="H21" s="103">
        <f>SUM(P7:P56)</f>
        <v>41236102.76350454</v>
      </c>
      <c r="I21" s="96">
        <f>SUM(P7:P56)+E21</f>
        <v>42673705.52350454</v>
      </c>
      <c r="J21" s="65">
        <f>SUM(P7:P106)</f>
        <v>56103200.65102081</v>
      </c>
      <c r="K21" s="19">
        <f>SUM(P7:P106)+E21</f>
        <v>57540803.41102081</v>
      </c>
      <c r="L21" s="24"/>
      <c r="M21" s="24"/>
      <c r="N21" s="104">
        <v>15</v>
      </c>
      <c r="O21" s="50">
        <f t="shared" si="2"/>
        <v>1437602.76</v>
      </c>
      <c r="P21" s="51">
        <f>(IF('Net present values'!$D$7="Declining (3.5%)",'Discount Factors'!$D18,IF('Net present values'!$D$7="Constant (3.5%)",'Discount Factors'!$E18,IF('Net present values'!$D$7="Constant (5%)",'Discount Factors'!$F18,IF('Net present values'!$D$7="Constant (8%)",'Discount Factors'!$G18,)))))*O21</f>
        <v>858091.600753127</v>
      </c>
      <c r="R21" s="50">
        <f t="shared" si="0"/>
        <v>0</v>
      </c>
      <c r="S21" s="51">
        <f>(IF('Net present values'!$D$7="Declining (3.5%)",'Discount Factors'!$D18,IF('Net present values'!$D$7="Constant (3.5%)",'Discount Factors'!$E18,IF('Net present values'!$D$7="Constant (5%)",'Discount Factors'!$F18,IF('Net present values'!$D$7="Constant (8%)",'Discount Factors'!$G18,)))))*R21</f>
        <v>0</v>
      </c>
      <c r="T21" s="28"/>
      <c r="U21" s="58">
        <f t="shared" si="1"/>
        <v>0</v>
      </c>
      <c r="V21" s="51">
        <f>(IF('Net present values'!$D$7="Declining (3.5%)",'Discount Factors'!$D18,IF('Net present values'!$D$7="Constant (3.5%)",'Discount Factors'!$E18,IF('Net present values'!$D$7="Constant (5%)",'Discount Factors'!$F18,IF('Net present values'!$D$7="Constant (8%)",'Discount Factors'!$G18,)))))*U21</f>
        <v>0</v>
      </c>
      <c r="Z21" s="55"/>
      <c r="AA21" s="55"/>
      <c r="AB21" s="55"/>
      <c r="AK21" s="55"/>
      <c r="AL21" s="55"/>
      <c r="AM21" s="55"/>
      <c r="AN21" s="102"/>
      <c r="AP21" s="55"/>
      <c r="AY21" s="55"/>
      <c r="BB21" s="55"/>
      <c r="BC21" s="55"/>
      <c r="BE21" s="102"/>
      <c r="BG21" s="102"/>
    </row>
    <row r="22" spans="1:59" ht="12.75">
      <c r="A22" s="16"/>
      <c r="B22" s="16"/>
      <c r="C22" s="16"/>
      <c r="D22" s="16"/>
      <c r="E22" s="21"/>
      <c r="F22" s="22"/>
      <c r="G22" s="19"/>
      <c r="H22" s="21"/>
      <c r="I22" s="19"/>
      <c r="J22" s="21"/>
      <c r="K22" s="21"/>
      <c r="L22" s="23"/>
      <c r="M22" s="23"/>
      <c r="N22" s="104">
        <v>16</v>
      </c>
      <c r="O22" s="50">
        <f t="shared" si="2"/>
        <v>1437602.76</v>
      </c>
      <c r="P22" s="51">
        <f>(IF('Net present values'!$D$7="Declining (3.5%)",'Discount Factors'!$D19,IF('Net present values'!$D$7="Constant (3.5%)",'Discount Factors'!$E19,IF('Net present values'!$D$7="Constant (5%)",'Discount Factors'!$F19,IF('Net present values'!$D$7="Constant (8%)",'Discount Factors'!$G19,)))))*O22</f>
        <v>829074.0103894948</v>
      </c>
      <c r="R22" s="50">
        <f t="shared" si="0"/>
        <v>0</v>
      </c>
      <c r="S22" s="51">
        <f>(IF('Net present values'!$D$7="Declining (3.5%)",'Discount Factors'!$D19,IF('Net present values'!$D$7="Constant (3.5%)",'Discount Factors'!$E19,IF('Net present values'!$D$7="Constant (5%)",'Discount Factors'!$F19,IF('Net present values'!$D$7="Constant (8%)",'Discount Factors'!$G19,)))))*R22</f>
        <v>0</v>
      </c>
      <c r="T22" s="28"/>
      <c r="U22" s="58">
        <f t="shared" si="1"/>
        <v>0</v>
      </c>
      <c r="V22" s="51">
        <f>(IF('Net present values'!$D$7="Declining (3.5%)",'Discount Factors'!$D19,IF('Net present values'!$D$7="Constant (3.5%)",'Discount Factors'!$E19,IF('Net present values'!$D$7="Constant (5%)",'Discount Factors'!$F19,IF('Net present values'!$D$7="Constant (8%)",'Discount Factors'!$G19,)))))*U22</f>
        <v>0</v>
      </c>
      <c r="Z22" s="55"/>
      <c r="AA22" s="55"/>
      <c r="AB22" s="55"/>
      <c r="AK22" s="55"/>
      <c r="AL22" s="55"/>
      <c r="AM22" s="55"/>
      <c r="AN22" s="102"/>
      <c r="AP22" s="55"/>
      <c r="AY22" s="55"/>
      <c r="BB22" s="55"/>
      <c r="BC22" s="55"/>
      <c r="BE22" s="102"/>
      <c r="BG22" s="102"/>
    </row>
    <row r="23" spans="1:59" ht="12.75">
      <c r="A23" s="27"/>
      <c r="B23" s="27"/>
      <c r="C23" s="27"/>
      <c r="D23" s="27"/>
      <c r="E23" s="23"/>
      <c r="F23" s="11" t="s">
        <v>51</v>
      </c>
      <c r="G23" s="24">
        <f>G21+G22</f>
        <v>27123759.004986636</v>
      </c>
      <c r="H23" s="11" t="s">
        <v>52</v>
      </c>
      <c r="I23" s="24">
        <f>I21+I22</f>
        <v>42673705.52350454</v>
      </c>
      <c r="J23" s="11" t="s">
        <v>53</v>
      </c>
      <c r="K23" s="24">
        <f>SUM(K21:K22)</f>
        <v>57540803.41102081</v>
      </c>
      <c r="L23" s="24"/>
      <c r="M23" s="24"/>
      <c r="N23" s="104">
        <v>17</v>
      </c>
      <c r="O23" s="50">
        <f t="shared" si="2"/>
        <v>1437602.76</v>
      </c>
      <c r="P23" s="51">
        <f>(IF('Net present values'!$D$7="Declining (3.5%)",'Discount Factors'!$D20,IF('Net present values'!$D$7="Constant (3.5%)",'Discount Factors'!$E20,IF('Net present values'!$D$7="Constant (5%)",'Discount Factors'!$F20,IF('Net present values'!$D$7="Constant (8%)",'Discount Factors'!$G20,)))))*O23</f>
        <v>801037.6911975796</v>
      </c>
      <c r="R23" s="50">
        <f t="shared" si="0"/>
        <v>0</v>
      </c>
      <c r="S23" s="51">
        <f>(IF('Net present values'!$D$7="Declining (3.5%)",'Discount Factors'!$D20,IF('Net present values'!$D$7="Constant (3.5%)",'Discount Factors'!$E20,IF('Net present values'!$D$7="Constant (5%)",'Discount Factors'!$F20,IF('Net present values'!$D$7="Constant (8%)",'Discount Factors'!$G20,)))))*R23</f>
        <v>0</v>
      </c>
      <c r="T23" s="28"/>
      <c r="U23" s="58">
        <f t="shared" si="1"/>
        <v>0</v>
      </c>
      <c r="V23" s="51">
        <f>(IF('Net present values'!$D$7="Declining (3.5%)",'Discount Factors'!$D20,IF('Net present values'!$D$7="Constant (3.5%)",'Discount Factors'!$E20,IF('Net present values'!$D$7="Constant (5%)",'Discount Factors'!$F20,IF('Net present values'!$D$7="Constant (8%)",'Discount Factors'!$G20,)))))*U23</f>
        <v>0</v>
      </c>
      <c r="Z23" s="55"/>
      <c r="AA23" s="55"/>
      <c r="AB23" s="55"/>
      <c r="AK23" s="55"/>
      <c r="AL23" s="55"/>
      <c r="AM23" s="55"/>
      <c r="AN23" s="102"/>
      <c r="AP23" s="55"/>
      <c r="AY23" s="55"/>
      <c r="BB23" s="55"/>
      <c r="BC23" s="55"/>
      <c r="BE23" s="102"/>
      <c r="BG23" s="102"/>
    </row>
    <row r="24" spans="1:59" ht="12.75">
      <c r="A24" s="27"/>
      <c r="B24" s="27"/>
      <c r="C24" s="27"/>
      <c r="D24" s="27"/>
      <c r="E24" s="23"/>
      <c r="F24" s="11"/>
      <c r="G24" s="24"/>
      <c r="H24" s="11"/>
      <c r="I24" s="24"/>
      <c r="J24" s="11"/>
      <c r="L24" s="7"/>
      <c r="M24" s="7"/>
      <c r="N24" s="104">
        <v>18</v>
      </c>
      <c r="O24" s="50">
        <f t="shared" si="2"/>
        <v>1437602.76</v>
      </c>
      <c r="P24" s="51">
        <f>(IF('Net present values'!$D$7="Declining (3.5%)",'Discount Factors'!$D21,IF('Net present values'!$D$7="Constant (3.5%)",'Discount Factors'!$E21,IF('Net present values'!$D$7="Constant (5%)",'Discount Factors'!$F21,IF('Net present values'!$D$7="Constant (8%)",'Discount Factors'!$G21,)))))*O24</f>
        <v>773949.4600942798</v>
      </c>
      <c r="R24" s="50">
        <f t="shared" si="0"/>
        <v>0</v>
      </c>
      <c r="S24" s="51">
        <f>(IF('Net present values'!$D$7="Declining (3.5%)",'Discount Factors'!$D21,IF('Net present values'!$D$7="Constant (3.5%)",'Discount Factors'!$E21,IF('Net present values'!$D$7="Constant (5%)",'Discount Factors'!$F21,IF('Net present values'!$D$7="Constant (8%)",'Discount Factors'!$G21,)))))*R24</f>
        <v>0</v>
      </c>
      <c r="T24" s="28"/>
      <c r="U24" s="58">
        <f t="shared" si="1"/>
        <v>0</v>
      </c>
      <c r="V24" s="51">
        <f>(IF('Net present values'!$D$7="Declining (3.5%)",'Discount Factors'!$D21,IF('Net present values'!$D$7="Constant (3.5%)",'Discount Factors'!$E21,IF('Net present values'!$D$7="Constant (5%)",'Discount Factors'!$F21,IF('Net present values'!$D$7="Constant (8%)",'Discount Factors'!$G21,)))))*U24</f>
        <v>0</v>
      </c>
      <c r="Z24" s="55"/>
      <c r="AA24" s="55"/>
      <c r="AB24" s="55"/>
      <c r="AK24" s="55"/>
      <c r="AL24" s="55"/>
      <c r="AM24" s="55"/>
      <c r="AN24" s="102"/>
      <c r="AP24" s="55"/>
      <c r="AY24" s="55"/>
      <c r="BB24" s="55"/>
      <c r="BC24" s="55"/>
      <c r="BE24" s="102"/>
      <c r="BG24" s="102"/>
    </row>
    <row r="25" spans="1:59" ht="12.75">
      <c r="A25" s="27"/>
      <c r="B25" s="27"/>
      <c r="C25" s="27"/>
      <c r="D25" s="27"/>
      <c r="E25" s="23"/>
      <c r="L25" s="7"/>
      <c r="M25" s="7"/>
      <c r="N25" s="104">
        <v>19</v>
      </c>
      <c r="O25" s="50">
        <f t="shared" si="2"/>
        <v>1437602.76</v>
      </c>
      <c r="P25" s="51">
        <f>(IF('Net present values'!$D$7="Declining (3.5%)",'Discount Factors'!$D22,IF('Net present values'!$D$7="Constant (3.5%)",'Discount Factors'!$E22,IF('Net present values'!$D$7="Constant (5%)",'Discount Factors'!$F22,IF('Net present values'!$D$7="Constant (8%)",'Discount Factors'!$G22,)))))*O25</f>
        <v>747777.2561297391</v>
      </c>
      <c r="R25" s="50">
        <f t="shared" si="0"/>
        <v>0</v>
      </c>
      <c r="S25" s="51">
        <f>(IF('Net present values'!$D$7="Declining (3.5%)",'Discount Factors'!$D22,IF('Net present values'!$D$7="Constant (3.5%)",'Discount Factors'!$E22,IF('Net present values'!$D$7="Constant (5%)",'Discount Factors'!$F22,IF('Net present values'!$D$7="Constant (8%)",'Discount Factors'!$G22,)))))*R25</f>
        <v>0</v>
      </c>
      <c r="T25" s="28"/>
      <c r="U25" s="58">
        <f t="shared" si="1"/>
        <v>0</v>
      </c>
      <c r="V25" s="51">
        <f>(IF('Net present values'!$D$7="Declining (3.5%)",'Discount Factors'!$D22,IF('Net present values'!$D$7="Constant (3.5%)",'Discount Factors'!$E22,IF('Net present values'!$D$7="Constant (5%)",'Discount Factors'!$F22,IF('Net present values'!$D$7="Constant (8%)",'Discount Factors'!$G22,)))))*U25</f>
        <v>0</v>
      </c>
      <c r="Z25" s="55"/>
      <c r="AA25" s="55"/>
      <c r="AB25" s="55"/>
      <c r="AK25" s="55"/>
      <c r="AL25" s="55"/>
      <c r="AM25" s="55"/>
      <c r="AN25" s="102"/>
      <c r="AP25" s="55"/>
      <c r="AY25" s="55"/>
      <c r="BB25" s="55"/>
      <c r="BC25" s="55"/>
      <c r="BE25" s="102"/>
      <c r="BG25" s="102"/>
    </row>
    <row r="26" spans="1:59" ht="12.75">
      <c r="A26" s="12" t="s">
        <v>6</v>
      </c>
      <c r="B26" s="13">
        <f>'Net present values'!D15</f>
        <v>668441</v>
      </c>
      <c r="C26" s="13" t="s">
        <v>12</v>
      </c>
      <c r="D26" s="13" t="s">
        <v>19</v>
      </c>
      <c r="E26" s="14">
        <f>B10*B26</f>
        <v>41376497.9</v>
      </c>
      <c r="F26" s="14">
        <f>E26</f>
        <v>41376497.9</v>
      </c>
      <c r="G26" s="15">
        <f>E26</f>
        <v>41376497.9</v>
      </c>
      <c r="H26" s="14">
        <f>E26</f>
        <v>41376497.9</v>
      </c>
      <c r="I26" s="15">
        <f>E26</f>
        <v>41376497.9</v>
      </c>
      <c r="J26" s="64">
        <f>E26</f>
        <v>41376497.9</v>
      </c>
      <c r="K26" s="15">
        <f>F26</f>
        <v>41376497.9</v>
      </c>
      <c r="L26" s="24"/>
      <c r="M26" s="24"/>
      <c r="N26" s="104">
        <v>20</v>
      </c>
      <c r="O26" s="50">
        <f>$E$21*1.5</f>
        <v>2156404.14</v>
      </c>
      <c r="P26" s="51">
        <f>(IF('Net present values'!$D$7="Declining (3.5%)",'Discount Factors'!$D23,IF('Net present values'!$D$7="Constant (3.5%)",'Discount Factors'!$E23,IF('Net present values'!$D$7="Constant (5%)",'Discount Factors'!$F23,IF('Net present values'!$D$7="Constant (8%)",'Discount Factors'!$G23,)))))*O26</f>
        <v>1083735.1538112161</v>
      </c>
      <c r="R26" s="50">
        <f t="shared" si="0"/>
        <v>0</v>
      </c>
      <c r="S26" s="51">
        <f>(IF('Net present values'!$D$7="Declining (3.5%)",'Discount Factors'!$D23,IF('Net present values'!$D$7="Constant (3.5%)",'Discount Factors'!$E23,IF('Net present values'!$D$7="Constant (5%)",'Discount Factors'!$F23,IF('Net present values'!$D$7="Constant (8%)",'Discount Factors'!$G23,)))))*R26</f>
        <v>0</v>
      </c>
      <c r="T26" s="28"/>
      <c r="U26" s="58">
        <f t="shared" si="1"/>
        <v>0</v>
      </c>
      <c r="V26" s="51">
        <f>(IF('Net present values'!$D$7="Declining (3.5%)",'Discount Factors'!$D23,IF('Net present values'!$D$7="Constant (3.5%)",'Discount Factors'!$E23,IF('Net present values'!$D$7="Constant (5%)",'Discount Factors'!$F23,IF('Net present values'!$D$7="Constant (8%)",'Discount Factors'!$G23,)))))*U26</f>
        <v>0</v>
      </c>
      <c r="Z26" s="55"/>
      <c r="AA26" s="55"/>
      <c r="AB26" s="55"/>
      <c r="AK26" s="55"/>
      <c r="AL26" s="55"/>
      <c r="AM26" s="55"/>
      <c r="AN26" s="102"/>
      <c r="AP26" s="55"/>
      <c r="AY26" s="55"/>
      <c r="BB26" s="55"/>
      <c r="BC26" s="55"/>
      <c r="BE26" s="102"/>
      <c r="BG26" s="102"/>
    </row>
    <row r="27" spans="1:59" ht="12.75">
      <c r="A27" s="17" t="s">
        <v>7</v>
      </c>
      <c r="B27" s="16">
        <f>'Net present values'!D16</f>
        <v>0</v>
      </c>
      <c r="C27" s="16" t="s">
        <v>16</v>
      </c>
      <c r="D27" s="16" t="s">
        <v>18</v>
      </c>
      <c r="E27" s="21">
        <f>B6*B27</f>
        <v>0</v>
      </c>
      <c r="F27" s="65">
        <f>SUM(S7:S31)</f>
        <v>0</v>
      </c>
      <c r="G27" s="19">
        <f>E27+F27</f>
        <v>0</v>
      </c>
      <c r="H27" s="103">
        <f>SUM(S7:S56)</f>
        <v>0</v>
      </c>
      <c r="I27" s="19">
        <f>E27+H27</f>
        <v>0</v>
      </c>
      <c r="J27" s="65">
        <f>SUM(S7:S106)</f>
        <v>0</v>
      </c>
      <c r="K27" s="19">
        <f>E27+J27</f>
        <v>0</v>
      </c>
      <c r="L27" s="24"/>
      <c r="M27" s="24"/>
      <c r="N27" s="104">
        <v>21</v>
      </c>
      <c r="O27" s="50">
        <f aca="true" t="shared" si="3" ref="O27:O56">$E$21*1.5</f>
        <v>2156404.14</v>
      </c>
      <c r="P27" s="51">
        <f>(IF('Net present values'!$D$7="Declining (3.5%)",'Discount Factors'!$D24,IF('Net present values'!$D$7="Constant (3.5%)",'Discount Factors'!$E24,IF('Net present values'!$D$7="Constant (5%)",'Discount Factors'!$F24,IF('Net present values'!$D$7="Constant (8%)",'Discount Factors'!$G24,)))))*O27</f>
        <v>1047087.1051316101</v>
      </c>
      <c r="R27" s="50">
        <f t="shared" si="0"/>
        <v>0</v>
      </c>
      <c r="S27" s="51">
        <f>(IF('Net present values'!$D$7="Declining (3.5%)",'Discount Factors'!$D24,IF('Net present values'!$D$7="Constant (3.5%)",'Discount Factors'!$E24,IF('Net present values'!$D$7="Constant (5%)",'Discount Factors'!$F24,IF('Net present values'!$D$7="Constant (8%)",'Discount Factors'!$G24,)))))*R27</f>
        <v>0</v>
      </c>
      <c r="T27" s="28"/>
      <c r="U27" s="58">
        <f t="shared" si="1"/>
        <v>0</v>
      </c>
      <c r="V27" s="51">
        <f>(IF('Net present values'!$D$7="Declining (3.5%)",'Discount Factors'!$D24,IF('Net present values'!$D$7="Constant (3.5%)",'Discount Factors'!$E24,IF('Net present values'!$D$7="Constant (5%)",'Discount Factors'!$F24,IF('Net present values'!$D$7="Constant (8%)",'Discount Factors'!$G24,)))))*U27</f>
        <v>0</v>
      </c>
      <c r="Z27" s="55"/>
      <c r="AA27" s="55"/>
      <c r="AB27" s="55"/>
      <c r="AK27" s="55"/>
      <c r="AL27" s="55"/>
      <c r="AM27" s="55"/>
      <c r="AN27" s="102"/>
      <c r="AP27" s="55"/>
      <c r="AY27" s="55"/>
      <c r="BB27" s="55"/>
      <c r="BC27" s="55"/>
      <c r="BE27" s="102"/>
      <c r="BG27" s="102"/>
    </row>
    <row r="28" spans="1:59" ht="12.75">
      <c r="A28" s="17" t="s">
        <v>8</v>
      </c>
      <c r="B28" s="16">
        <f>'Net present values'!D17</f>
        <v>0</v>
      </c>
      <c r="C28" s="16" t="s">
        <v>17</v>
      </c>
      <c r="D28" s="16" t="s">
        <v>18</v>
      </c>
      <c r="E28" s="21">
        <f>B9*B28</f>
        <v>0</v>
      </c>
      <c r="F28" s="65">
        <f>SUM(V7:V31)</f>
        <v>0</v>
      </c>
      <c r="G28" s="19">
        <f>E28+F28</f>
        <v>0</v>
      </c>
      <c r="H28" s="103">
        <f>SUM(V7:V56)</f>
        <v>0</v>
      </c>
      <c r="I28" s="19">
        <f>E28+H28</f>
        <v>0</v>
      </c>
      <c r="J28" s="65">
        <f>SUM(V7:V106)</f>
        <v>0</v>
      </c>
      <c r="K28" s="19">
        <f>E28+J28</f>
        <v>0</v>
      </c>
      <c r="L28" s="24"/>
      <c r="M28" s="24"/>
      <c r="N28" s="104">
        <v>22</v>
      </c>
      <c r="O28" s="50">
        <f t="shared" si="3"/>
        <v>2156404.14</v>
      </c>
      <c r="P28" s="51">
        <f>(IF('Net present values'!$D$7="Declining (3.5%)",'Discount Factors'!$D25,IF('Net present values'!$D$7="Constant (3.5%)",'Discount Factors'!$E25,IF('Net present values'!$D$7="Constant (5%)",'Discount Factors'!$F25,IF('Net present values'!$D$7="Constant (8%)",'Discount Factors'!$G25,)))))*O28</f>
        <v>1011678.362446</v>
      </c>
      <c r="R28" s="50">
        <f t="shared" si="0"/>
        <v>0</v>
      </c>
      <c r="S28" s="51">
        <f>(IF('Net present values'!$D$7="Declining (3.5%)",'Discount Factors'!$D25,IF('Net present values'!$D$7="Constant (3.5%)",'Discount Factors'!$E25,IF('Net present values'!$D$7="Constant (5%)",'Discount Factors'!$F25,IF('Net present values'!$D$7="Constant (8%)",'Discount Factors'!$G25,)))))*R28</f>
        <v>0</v>
      </c>
      <c r="T28" s="28"/>
      <c r="U28" s="58">
        <f t="shared" si="1"/>
        <v>0</v>
      </c>
      <c r="V28" s="51">
        <f>(IF('Net present values'!$D$7="Declining (3.5%)",'Discount Factors'!$D25,IF('Net present values'!$D$7="Constant (3.5%)",'Discount Factors'!$E25,IF('Net present values'!$D$7="Constant (5%)",'Discount Factors'!$F25,IF('Net present values'!$D$7="Constant (8%)",'Discount Factors'!$G25,)))))*U28</f>
        <v>0</v>
      </c>
      <c r="Z28" s="55"/>
      <c r="AA28" s="55"/>
      <c r="AB28" s="55"/>
      <c r="AK28" s="55"/>
      <c r="AL28" s="55"/>
      <c r="AM28" s="55"/>
      <c r="AN28" s="102"/>
      <c r="AP28" s="55"/>
      <c r="AY28" s="55"/>
      <c r="BB28" s="55"/>
      <c r="BC28" s="55"/>
      <c r="BE28" s="102"/>
      <c r="BG28" s="102"/>
    </row>
    <row r="29" spans="6:59" ht="16.5" thickBot="1">
      <c r="F29" s="66" t="s">
        <v>54</v>
      </c>
      <c r="G29" s="67">
        <f>-G16-G17-G18-G21-G22-G26+G27+G28</f>
        <v>-75045498.60798663</v>
      </c>
      <c r="H29" s="68"/>
      <c r="I29" s="67">
        <f>-I16-I17-I18-I21-I22-I26+I27+I28</f>
        <v>-90595445.12650454</v>
      </c>
      <c r="J29" s="68"/>
      <c r="K29" s="67">
        <f>-K16-K17-K18-K21-K22-K26+K27+K28</f>
        <v>-105462543.0140208</v>
      </c>
      <c r="L29" s="109"/>
      <c r="M29" s="109"/>
      <c r="N29" s="104">
        <v>23</v>
      </c>
      <c r="O29" s="50">
        <f t="shared" si="3"/>
        <v>2156404.14</v>
      </c>
      <c r="P29" s="51">
        <f>(IF('Net present values'!$D$7="Declining (3.5%)",'Discount Factors'!$D26,IF('Net present values'!$D$7="Constant (3.5%)",'Discount Factors'!$E26,IF('Net present values'!$D$7="Constant (5%)",'Discount Factors'!$F26,IF('Net present values'!$D$7="Constant (8%)",'Discount Factors'!$G26,)))))*O29</f>
        <v>977467.0168560387</v>
      </c>
      <c r="R29" s="50">
        <f t="shared" si="0"/>
        <v>0</v>
      </c>
      <c r="S29" s="51">
        <f>(IF('Net present values'!$D$7="Declining (3.5%)",'Discount Factors'!$D26,IF('Net present values'!$D$7="Constant (3.5%)",'Discount Factors'!$E26,IF('Net present values'!$D$7="Constant (5%)",'Discount Factors'!$F26,IF('Net present values'!$D$7="Constant (8%)",'Discount Factors'!$G26,)))))*R29</f>
        <v>0</v>
      </c>
      <c r="T29" s="28"/>
      <c r="U29" s="58">
        <f t="shared" si="1"/>
        <v>0</v>
      </c>
      <c r="V29" s="51">
        <f>(IF('Net present values'!$D$7="Declining (3.5%)",'Discount Factors'!$D26,IF('Net present values'!$D$7="Constant (3.5%)",'Discount Factors'!$E26,IF('Net present values'!$D$7="Constant (5%)",'Discount Factors'!$F26,IF('Net present values'!$D$7="Constant (8%)",'Discount Factors'!$G26,)))))*U29</f>
        <v>0</v>
      </c>
      <c r="Z29" s="55"/>
      <c r="AA29" s="55"/>
      <c r="AB29" s="55"/>
      <c r="AK29" s="55"/>
      <c r="AL29" s="55"/>
      <c r="AM29" s="55"/>
      <c r="AN29" s="102"/>
      <c r="AP29" s="55"/>
      <c r="AY29" s="55"/>
      <c r="BB29" s="55"/>
      <c r="BC29" s="55"/>
      <c r="BE29" s="102"/>
      <c r="BG29" s="102"/>
    </row>
    <row r="30" spans="7:59" ht="16.5" thickTop="1">
      <c r="G30" s="6"/>
      <c r="H30" s="18"/>
      <c r="I30" s="18"/>
      <c r="J30" s="18"/>
      <c r="K30" s="6"/>
      <c r="L30" s="6"/>
      <c r="M30" s="6"/>
      <c r="N30" s="104">
        <v>24</v>
      </c>
      <c r="O30" s="50">
        <f t="shared" si="3"/>
        <v>2156404.14</v>
      </c>
      <c r="P30" s="51">
        <f>(IF('Net present values'!$D$7="Declining (3.5%)",'Discount Factors'!$D27,IF('Net present values'!$D$7="Constant (3.5%)",'Discount Factors'!$E27,IF('Net present values'!$D$7="Constant (5%)",'Discount Factors'!$F27,IF('Net present values'!$D$7="Constant (8%)",'Discount Factors'!$G27,)))))*O30</f>
        <v>944412.5766725014</v>
      </c>
      <c r="R30" s="50">
        <f t="shared" si="0"/>
        <v>0</v>
      </c>
      <c r="S30" s="51">
        <f>(IF('Net present values'!$D$7="Declining (3.5%)",'Discount Factors'!$D27,IF('Net present values'!$D$7="Constant (3.5%)",'Discount Factors'!$E27,IF('Net present values'!$D$7="Constant (5%)",'Discount Factors'!$F27,IF('Net present values'!$D$7="Constant (8%)",'Discount Factors'!$G27,)))))*R30</f>
        <v>0</v>
      </c>
      <c r="T30" s="28"/>
      <c r="U30" s="58">
        <f t="shared" si="1"/>
        <v>0</v>
      </c>
      <c r="V30" s="51">
        <f>(IF('Net present values'!$D$7="Declining (3.5%)",'Discount Factors'!$D27,IF('Net present values'!$D$7="Constant (3.5%)",'Discount Factors'!$E27,IF('Net present values'!$D$7="Constant (5%)",'Discount Factors'!$F27,IF('Net present values'!$D$7="Constant (8%)",'Discount Factors'!$G27,)))))*U30</f>
        <v>0</v>
      </c>
      <c r="Z30" s="55"/>
      <c r="AA30" s="55"/>
      <c r="AB30" s="55"/>
      <c r="AK30" s="55"/>
      <c r="AL30" s="55"/>
      <c r="AM30" s="55"/>
      <c r="AN30" s="102"/>
      <c r="AP30" s="55"/>
      <c r="AY30" s="55"/>
      <c r="BB30" s="55"/>
      <c r="BC30" s="55"/>
      <c r="BE30" s="102"/>
      <c r="BG30" s="102"/>
    </row>
    <row r="31" spans="14:59" ht="12.75">
      <c r="N31" s="104">
        <v>25</v>
      </c>
      <c r="O31" s="50">
        <f t="shared" si="3"/>
        <v>2156404.14</v>
      </c>
      <c r="P31" s="51">
        <f>(IF('Net present values'!$D$7="Declining (3.5%)",'Discount Factors'!$D28,IF('Net present values'!$D$7="Constant (3.5%)",'Discount Factors'!$E28,IF('Net present values'!$D$7="Constant (5%)",'Discount Factors'!$F28,IF('Net present values'!$D$7="Constant (8%)",'Discount Factors'!$G28,)))))*O31</f>
        <v>912475.9194903396</v>
      </c>
      <c r="R31" s="50">
        <f t="shared" si="0"/>
        <v>0</v>
      </c>
      <c r="S31" s="51">
        <f>(IF('Net present values'!$D$7="Declining (3.5%)",'Discount Factors'!$D28,IF('Net present values'!$D$7="Constant (3.5%)",'Discount Factors'!$E28,IF('Net present values'!$D$7="Constant (5%)",'Discount Factors'!$F28,IF('Net present values'!$D$7="Constant (8%)",'Discount Factors'!$G28,)))))*R31</f>
        <v>0</v>
      </c>
      <c r="T31" s="28"/>
      <c r="U31" s="58">
        <f t="shared" si="1"/>
        <v>0</v>
      </c>
      <c r="V31" s="51">
        <f>(IF('Net present values'!$D$7="Declining (3.5%)",'Discount Factors'!$D28,IF('Net present values'!$D$7="Constant (3.5%)",'Discount Factors'!$E28,IF('Net present values'!$D$7="Constant (5%)",'Discount Factors'!$F28,IF('Net present values'!$D$7="Constant (8%)",'Discount Factors'!$G28,)))))*U31</f>
        <v>0</v>
      </c>
      <c r="Z31" s="55"/>
      <c r="AA31" s="55"/>
      <c r="AB31" s="55"/>
      <c r="AK31" s="55"/>
      <c r="AL31" s="55"/>
      <c r="AM31" s="55"/>
      <c r="AN31" s="102"/>
      <c r="AP31" s="55"/>
      <c r="AY31" s="55"/>
      <c r="BB31" s="55"/>
      <c r="BC31" s="55"/>
      <c r="BE31" s="102"/>
      <c r="BG31" s="102"/>
    </row>
    <row r="32" spans="14:59" ht="12.75">
      <c r="N32" s="104">
        <v>26</v>
      </c>
      <c r="O32" s="50">
        <f t="shared" si="3"/>
        <v>2156404.14</v>
      </c>
      <c r="P32" s="51">
        <f>(IF('Net present values'!$D$7="Declining (3.5%)",'Discount Factors'!$D29,IF('Net present values'!$D$7="Constant (3.5%)",'Discount Factors'!$E29,IF('Net present values'!$D$7="Constant (5%)",'Discount Factors'!$F29,IF('Net present values'!$D$7="Constant (8%)",'Discount Factors'!$G29,)))))*O32</f>
        <v>881619.245884386</v>
      </c>
      <c r="R32" s="50">
        <f t="shared" si="0"/>
        <v>0</v>
      </c>
      <c r="S32" s="51">
        <f>(IF('Net present values'!$D$7="Declining (3.5%)",'Discount Factors'!$D29,IF('Net present values'!$D$7="Constant (3.5%)",'Discount Factors'!$E29,IF('Net present values'!$D$7="Constant (5%)",'Discount Factors'!$F29,IF('Net present values'!$D$7="Constant (8%)",'Discount Factors'!$G29,)))))*R32</f>
        <v>0</v>
      </c>
      <c r="T32" s="28"/>
      <c r="U32" s="58">
        <f t="shared" si="1"/>
        <v>0</v>
      </c>
      <c r="V32" s="51">
        <f>(IF('Net present values'!$D$7="Declining (3.5%)",'Discount Factors'!$D29,IF('Net present values'!$D$7="Constant (3.5%)",'Discount Factors'!$E29,IF('Net present values'!$D$7="Constant (5%)",'Discount Factors'!$F29,IF('Net present values'!$D$7="Constant (8%)",'Discount Factors'!$G29,)))))*U32</f>
        <v>0</v>
      </c>
      <c r="Z32" s="55"/>
      <c r="AA32" s="55"/>
      <c r="AB32" s="55"/>
      <c r="AK32" s="55"/>
      <c r="AL32" s="55"/>
      <c r="AM32" s="55"/>
      <c r="AN32" s="102"/>
      <c r="AP32" s="55"/>
      <c r="AY32" s="55"/>
      <c r="BB32" s="55"/>
      <c r="BC32" s="55"/>
      <c r="BE32" s="102"/>
      <c r="BG32" s="102"/>
    </row>
    <row r="33" spans="14:59" ht="12.75">
      <c r="N33" s="104">
        <v>27</v>
      </c>
      <c r="O33" s="50">
        <f t="shared" si="3"/>
        <v>2156404.14</v>
      </c>
      <c r="P33" s="51">
        <f>(IF('Net present values'!$D$7="Declining (3.5%)",'Discount Factors'!$D30,IF('Net present values'!$D$7="Constant (3.5%)",'Discount Factors'!$E30,IF('Net present values'!$D$7="Constant (5%)",'Discount Factors'!$F30,IF('Net present values'!$D$7="Constant (8%)",'Discount Factors'!$G30,)))))*O33</f>
        <v>851806.0346709044</v>
      </c>
      <c r="R33" s="50">
        <f t="shared" si="0"/>
        <v>0</v>
      </c>
      <c r="S33" s="51">
        <f>(IF('Net present values'!$D$7="Declining (3.5%)",'Discount Factors'!$D30,IF('Net present values'!$D$7="Constant (3.5%)",'Discount Factors'!$E30,IF('Net present values'!$D$7="Constant (5%)",'Discount Factors'!$F30,IF('Net present values'!$D$7="Constant (8%)",'Discount Factors'!$G30,)))))*R33</f>
        <v>0</v>
      </c>
      <c r="T33" s="28"/>
      <c r="U33" s="58">
        <f t="shared" si="1"/>
        <v>0</v>
      </c>
      <c r="V33" s="51">
        <f>(IF('Net present values'!$D$7="Declining (3.5%)",'Discount Factors'!$D30,IF('Net present values'!$D$7="Constant (3.5%)",'Discount Factors'!$E30,IF('Net present values'!$D$7="Constant (5%)",'Discount Factors'!$F30,IF('Net present values'!$D$7="Constant (8%)",'Discount Factors'!$G30,)))))*U33</f>
        <v>0</v>
      </c>
      <c r="Z33" s="55"/>
      <c r="AA33" s="55"/>
      <c r="AB33" s="55"/>
      <c r="AK33" s="55"/>
      <c r="AL33" s="55"/>
      <c r="AM33" s="55"/>
      <c r="AN33" s="102"/>
      <c r="AP33" s="55"/>
      <c r="AY33" s="55"/>
      <c r="BB33" s="55"/>
      <c r="BC33" s="55"/>
      <c r="BE33" s="102"/>
      <c r="BG33" s="102"/>
    </row>
    <row r="34" spans="14:59" ht="12.75">
      <c r="N34" s="104">
        <v>28</v>
      </c>
      <c r="O34" s="50">
        <f t="shared" si="3"/>
        <v>2156404.14</v>
      </c>
      <c r="P34" s="51">
        <f>(IF('Net present values'!$D$7="Declining (3.5%)",'Discount Factors'!$D31,IF('Net present values'!$D$7="Constant (3.5%)",'Discount Factors'!$E31,IF('Net present values'!$D$7="Constant (5%)",'Discount Factors'!$F31,IF('Net present values'!$D$7="Constant (8%)",'Discount Factors'!$G31,)))))*O34</f>
        <v>823000.9996820332</v>
      </c>
      <c r="R34" s="50">
        <f t="shared" si="0"/>
        <v>0</v>
      </c>
      <c r="S34" s="51">
        <f>(IF('Net present values'!$D$7="Declining (3.5%)",'Discount Factors'!$D31,IF('Net present values'!$D$7="Constant (3.5%)",'Discount Factors'!$E31,IF('Net present values'!$D$7="Constant (5%)",'Discount Factors'!$F31,IF('Net present values'!$D$7="Constant (8%)",'Discount Factors'!$G31,)))))*R34</f>
        <v>0</v>
      </c>
      <c r="T34" s="28"/>
      <c r="U34" s="58">
        <f t="shared" si="1"/>
        <v>0</v>
      </c>
      <c r="V34" s="51">
        <f>(IF('Net present values'!$D$7="Declining (3.5%)",'Discount Factors'!$D31,IF('Net present values'!$D$7="Constant (3.5%)",'Discount Factors'!$E31,IF('Net present values'!$D$7="Constant (5%)",'Discount Factors'!$F31,IF('Net present values'!$D$7="Constant (8%)",'Discount Factors'!$G31,)))))*U34</f>
        <v>0</v>
      </c>
      <c r="Z34" s="55"/>
      <c r="AA34" s="55"/>
      <c r="AB34" s="55"/>
      <c r="AK34" s="55"/>
      <c r="AL34" s="55"/>
      <c r="AM34" s="55"/>
      <c r="AN34" s="102"/>
      <c r="AP34" s="55"/>
      <c r="AY34" s="55"/>
      <c r="BB34" s="55"/>
      <c r="BC34" s="55"/>
      <c r="BE34" s="102"/>
      <c r="BG34" s="102"/>
    </row>
    <row r="35" spans="14:59" ht="12.75">
      <c r="N35" s="104">
        <v>29</v>
      </c>
      <c r="O35" s="50">
        <f t="shared" si="3"/>
        <v>2156404.14</v>
      </c>
      <c r="P35" s="51">
        <f>(IF('Net present values'!$D$7="Declining (3.5%)",'Discount Factors'!$D32,IF('Net present values'!$D$7="Constant (3.5%)",'Discount Factors'!$E32,IF('Net present values'!$D$7="Constant (5%)",'Discount Factors'!$F32,IF('Net present values'!$D$7="Constant (8%)",'Discount Factors'!$G32,)))))*O35</f>
        <v>795170.0480019647</v>
      </c>
      <c r="R35" s="50">
        <f t="shared" si="0"/>
        <v>0</v>
      </c>
      <c r="S35" s="51">
        <f>(IF('Net present values'!$D$7="Declining (3.5%)",'Discount Factors'!$D32,IF('Net present values'!$D$7="Constant (3.5%)",'Discount Factors'!$E32,IF('Net present values'!$D$7="Constant (5%)",'Discount Factors'!$F32,IF('Net present values'!$D$7="Constant (8%)",'Discount Factors'!$G32,)))))*R35</f>
        <v>0</v>
      </c>
      <c r="T35" s="28"/>
      <c r="U35" s="58">
        <f t="shared" si="1"/>
        <v>0</v>
      </c>
      <c r="V35" s="51">
        <f>(IF('Net present values'!$D$7="Declining (3.5%)",'Discount Factors'!$D32,IF('Net present values'!$D$7="Constant (3.5%)",'Discount Factors'!$E32,IF('Net present values'!$D$7="Constant (5%)",'Discount Factors'!$F32,IF('Net present values'!$D$7="Constant (8%)",'Discount Factors'!$G32,)))))*U35</f>
        <v>0</v>
      </c>
      <c r="Z35" s="55"/>
      <c r="AA35" s="55"/>
      <c r="AB35" s="55"/>
      <c r="AK35" s="55"/>
      <c r="AL35" s="55"/>
      <c r="AM35" s="55"/>
      <c r="AN35" s="102"/>
      <c r="AP35" s="55"/>
      <c r="AY35" s="55"/>
      <c r="BB35" s="55"/>
      <c r="BC35" s="55"/>
      <c r="BE35" s="102"/>
      <c r="BG35" s="102"/>
    </row>
    <row r="36" spans="14:59" ht="12.75">
      <c r="N36" s="104">
        <v>30</v>
      </c>
      <c r="O36" s="50">
        <f t="shared" si="3"/>
        <v>2156404.14</v>
      </c>
      <c r="P36" s="51">
        <f>(IF('Net present values'!$D$7="Declining (3.5%)",'Discount Factors'!$D33,IF('Net present values'!$D$7="Constant (3.5%)",'Discount Factors'!$E33,IF('Net present values'!$D$7="Constant (5%)",'Discount Factors'!$F33,IF('Net present values'!$D$7="Constant (8%)",'Discount Factors'!$G33,)))))*O36</f>
        <v>768280.2396154248</v>
      </c>
      <c r="R36" s="50">
        <f t="shared" si="0"/>
        <v>0</v>
      </c>
      <c r="S36" s="51">
        <f>(IF('Net present values'!$D$7="Declining (3.5%)",'Discount Factors'!$D33,IF('Net present values'!$D$7="Constant (3.5%)",'Discount Factors'!$E33,IF('Net present values'!$D$7="Constant (5%)",'Discount Factors'!$F33,IF('Net present values'!$D$7="Constant (8%)",'Discount Factors'!$G33,)))))*R36</f>
        <v>0</v>
      </c>
      <c r="T36" s="28"/>
      <c r="U36" s="58">
        <f t="shared" si="1"/>
        <v>0</v>
      </c>
      <c r="V36" s="51">
        <f>(IF('Net present values'!$D$7="Declining (3.5%)",'Discount Factors'!$D33,IF('Net present values'!$D$7="Constant (3.5%)",'Discount Factors'!$E33,IF('Net present values'!$D$7="Constant (5%)",'Discount Factors'!$F33,IF('Net present values'!$D$7="Constant (8%)",'Discount Factors'!$G33,)))))*U36</f>
        <v>0</v>
      </c>
      <c r="Z36" s="55"/>
      <c r="AA36" s="55"/>
      <c r="AB36" s="55"/>
      <c r="AK36" s="55"/>
      <c r="AL36" s="55"/>
      <c r="AM36" s="55"/>
      <c r="AN36" s="102"/>
      <c r="AP36" s="55"/>
      <c r="AY36" s="55"/>
      <c r="BB36" s="55"/>
      <c r="BC36" s="55"/>
      <c r="BE36" s="102"/>
      <c r="BG36" s="102"/>
    </row>
    <row r="37" spans="14:59" ht="12.75">
      <c r="N37" s="104">
        <v>31</v>
      </c>
      <c r="O37" s="50">
        <f t="shared" si="3"/>
        <v>2156404.14</v>
      </c>
      <c r="P37" s="51">
        <f>(IF('Net present values'!$D$7="Declining (3.5%)",'Discount Factors'!$D34,IF('Net present values'!$D$7="Constant (3.5%)",'Discount Factors'!$E34,IF('Net present values'!$D$7="Constant (5%)",'Discount Factors'!$F34,IF('Net present values'!$D$7="Constant (8%)",'Discount Factors'!$G34,)))))*O37</f>
        <v>745903.145257694</v>
      </c>
      <c r="R37" s="50">
        <f t="shared" si="0"/>
        <v>0</v>
      </c>
      <c r="S37" s="51">
        <f>(IF('Net present values'!$D$7="Declining (3.5%)",'Discount Factors'!$D34,IF('Net present values'!$D$7="Constant (3.5%)",'Discount Factors'!$E34,IF('Net present values'!$D$7="Constant (5%)",'Discount Factors'!$F34,IF('Net present values'!$D$7="Constant (8%)",'Discount Factors'!$G34,)))))*R37</f>
        <v>0</v>
      </c>
      <c r="T37" s="28"/>
      <c r="U37" s="58">
        <f t="shared" si="1"/>
        <v>0</v>
      </c>
      <c r="V37" s="51">
        <f>(IF('Net present values'!$D$7="Declining (3.5%)",'Discount Factors'!$D34,IF('Net present values'!$D$7="Constant (3.5%)",'Discount Factors'!$E34,IF('Net present values'!$D$7="Constant (5%)",'Discount Factors'!$F34,IF('Net present values'!$D$7="Constant (8%)",'Discount Factors'!$G34,)))))*U37</f>
        <v>0</v>
      </c>
      <c r="Z37" s="55"/>
      <c r="AA37" s="55"/>
      <c r="AB37" s="55"/>
      <c r="AK37" s="55"/>
      <c r="AL37" s="55"/>
      <c r="AM37" s="55"/>
      <c r="AN37" s="102"/>
      <c r="AP37" s="55"/>
      <c r="AY37" s="55"/>
      <c r="BB37" s="55"/>
      <c r="BC37" s="55"/>
      <c r="BE37" s="102"/>
      <c r="BG37" s="102"/>
    </row>
    <row r="38" spans="14:59" ht="12.75">
      <c r="N38" s="104">
        <v>32</v>
      </c>
      <c r="O38" s="50">
        <f t="shared" si="3"/>
        <v>2156404.14</v>
      </c>
      <c r="P38" s="51">
        <f>(IF('Net present values'!$D$7="Declining (3.5%)",'Discount Factors'!$D35,IF('Net present values'!$D$7="Constant (3.5%)",'Discount Factors'!$E35,IF('Net present values'!$D$7="Constant (5%)",'Discount Factors'!$F35,IF('Net present values'!$D$7="Constant (8%)",'Discount Factors'!$G35,)))))*O38</f>
        <v>724177.8109297999</v>
      </c>
      <c r="R38" s="50">
        <f t="shared" si="0"/>
        <v>0</v>
      </c>
      <c r="S38" s="51">
        <f>(IF('Net present values'!$D$7="Declining (3.5%)",'Discount Factors'!$D35,IF('Net present values'!$D$7="Constant (3.5%)",'Discount Factors'!$E35,IF('Net present values'!$D$7="Constant (5%)",'Discount Factors'!$F35,IF('Net present values'!$D$7="Constant (8%)",'Discount Factors'!$G35,)))))*R38</f>
        <v>0</v>
      </c>
      <c r="T38" s="28"/>
      <c r="U38" s="58">
        <f t="shared" si="1"/>
        <v>0</v>
      </c>
      <c r="V38" s="51">
        <f>(IF('Net present values'!$D$7="Declining (3.5%)",'Discount Factors'!$D35,IF('Net present values'!$D$7="Constant (3.5%)",'Discount Factors'!$E35,IF('Net present values'!$D$7="Constant (5%)",'Discount Factors'!$F35,IF('Net present values'!$D$7="Constant (8%)",'Discount Factors'!$G35,)))))*U38</f>
        <v>0</v>
      </c>
      <c r="Z38" s="55"/>
      <c r="AA38" s="55"/>
      <c r="AB38" s="55"/>
      <c r="AK38" s="55"/>
      <c r="AL38" s="55"/>
      <c r="AM38" s="55"/>
      <c r="AN38" s="102"/>
      <c r="AP38" s="55"/>
      <c r="AY38" s="55"/>
      <c r="BB38" s="55"/>
      <c r="BC38" s="55"/>
      <c r="BE38" s="102"/>
      <c r="BG38" s="102"/>
    </row>
    <row r="39" spans="14:59" ht="12.75">
      <c r="N39" s="104">
        <v>33</v>
      </c>
      <c r="O39" s="50">
        <f t="shared" si="3"/>
        <v>2156404.14</v>
      </c>
      <c r="P39" s="51">
        <f>(IF('Net present values'!$D$7="Declining (3.5%)",'Discount Factors'!$D36,IF('Net present values'!$D$7="Constant (3.5%)",'Discount Factors'!$E36,IF('Net present values'!$D$7="Constant (5%)",'Discount Factors'!$F36,IF('Net present values'!$D$7="Constant (8%)",'Discount Factors'!$G36,)))))*O39</f>
        <v>703085.2533299029</v>
      </c>
      <c r="R39" s="50">
        <f t="shared" si="0"/>
        <v>0</v>
      </c>
      <c r="S39" s="51">
        <f>(IF('Net present values'!$D$7="Declining (3.5%)",'Discount Factors'!$D36,IF('Net present values'!$D$7="Constant (3.5%)",'Discount Factors'!$E36,IF('Net present values'!$D$7="Constant (5%)",'Discount Factors'!$F36,IF('Net present values'!$D$7="Constant (8%)",'Discount Factors'!$G36,)))))*R39</f>
        <v>0</v>
      </c>
      <c r="T39" s="28"/>
      <c r="U39" s="58">
        <f t="shared" si="1"/>
        <v>0</v>
      </c>
      <c r="V39" s="51">
        <f>(IF('Net present values'!$D$7="Declining (3.5%)",'Discount Factors'!$D36,IF('Net present values'!$D$7="Constant (3.5%)",'Discount Factors'!$E36,IF('Net present values'!$D$7="Constant (5%)",'Discount Factors'!$F36,IF('Net present values'!$D$7="Constant (8%)",'Discount Factors'!$G36,)))))*U39</f>
        <v>0</v>
      </c>
      <c r="Z39" s="55"/>
      <c r="AA39" s="55"/>
      <c r="AB39" s="55"/>
      <c r="AK39" s="55"/>
      <c r="AL39" s="55"/>
      <c r="AM39" s="55"/>
      <c r="AN39" s="102"/>
      <c r="AP39" s="55"/>
      <c r="AY39" s="55"/>
      <c r="BB39" s="55"/>
      <c r="BC39" s="55"/>
      <c r="BE39" s="102"/>
      <c r="BG39" s="102"/>
    </row>
    <row r="40" spans="14:59" ht="12.75">
      <c r="N40" s="104">
        <v>34</v>
      </c>
      <c r="O40" s="50">
        <f t="shared" si="3"/>
        <v>2156404.14</v>
      </c>
      <c r="P40" s="51">
        <f>(IF('Net present values'!$D$7="Declining (3.5%)",'Discount Factors'!$D37,IF('Net present values'!$D$7="Constant (3.5%)",'Discount Factors'!$E37,IF('Net present values'!$D$7="Constant (5%)",'Discount Factors'!$F37,IF('Net present values'!$D$7="Constant (8%)",'Discount Factors'!$G37,)))))*O40</f>
        <v>682607.0420678669</v>
      </c>
      <c r="R40" s="50">
        <f t="shared" si="0"/>
        <v>0</v>
      </c>
      <c r="S40" s="51">
        <f>(IF('Net present values'!$D$7="Declining (3.5%)",'Discount Factors'!$D37,IF('Net present values'!$D$7="Constant (3.5%)",'Discount Factors'!$E37,IF('Net present values'!$D$7="Constant (5%)",'Discount Factors'!$F37,IF('Net present values'!$D$7="Constant (8%)",'Discount Factors'!$G37,)))))*R40</f>
        <v>0</v>
      </c>
      <c r="T40" s="28"/>
      <c r="U40" s="58">
        <f t="shared" si="1"/>
        <v>0</v>
      </c>
      <c r="V40" s="51">
        <f>(IF('Net present values'!$D$7="Declining (3.5%)",'Discount Factors'!$D37,IF('Net present values'!$D$7="Constant (3.5%)",'Discount Factors'!$E37,IF('Net present values'!$D$7="Constant (5%)",'Discount Factors'!$F37,IF('Net present values'!$D$7="Constant (8%)",'Discount Factors'!$G37,)))))*U40</f>
        <v>0</v>
      </c>
      <c r="Z40" s="55"/>
      <c r="AA40" s="55"/>
      <c r="AB40" s="55"/>
      <c r="AK40" s="55"/>
      <c r="AL40" s="55"/>
      <c r="AM40" s="55"/>
      <c r="AN40" s="102"/>
      <c r="AP40" s="55"/>
      <c r="AY40" s="55"/>
      <c r="BB40" s="55"/>
      <c r="BC40" s="55"/>
      <c r="BE40" s="102"/>
      <c r="BG40" s="102"/>
    </row>
    <row r="41" spans="14:59" ht="12.75">
      <c r="N41" s="104">
        <v>35</v>
      </c>
      <c r="O41" s="50">
        <f t="shared" si="3"/>
        <v>2156404.14</v>
      </c>
      <c r="P41" s="51">
        <f>(IF('Net present values'!$D$7="Declining (3.5%)",'Discount Factors'!$D38,IF('Net present values'!$D$7="Constant (3.5%)",'Discount Factors'!$E38,IF('Net present values'!$D$7="Constant (5%)",'Discount Factors'!$F38,IF('Net present values'!$D$7="Constant (8%)",'Discount Factors'!$G38,)))))*O41</f>
        <v>662725.2835610359</v>
      </c>
      <c r="R41" s="50">
        <f t="shared" si="0"/>
        <v>0</v>
      </c>
      <c r="S41" s="51">
        <f>(IF('Net present values'!$D$7="Declining (3.5%)",'Discount Factors'!$D38,IF('Net present values'!$D$7="Constant (3.5%)",'Discount Factors'!$E38,IF('Net present values'!$D$7="Constant (5%)",'Discount Factors'!$F38,IF('Net present values'!$D$7="Constant (8%)",'Discount Factors'!$G38,)))))*R41</f>
        <v>0</v>
      </c>
      <c r="T41" s="28"/>
      <c r="U41" s="58">
        <f t="shared" si="1"/>
        <v>0</v>
      </c>
      <c r="V41" s="51">
        <f>(IF('Net present values'!$D$7="Declining (3.5%)",'Discount Factors'!$D38,IF('Net present values'!$D$7="Constant (3.5%)",'Discount Factors'!$E38,IF('Net present values'!$D$7="Constant (5%)",'Discount Factors'!$F38,IF('Net present values'!$D$7="Constant (8%)",'Discount Factors'!$G38,)))))*U41</f>
        <v>0</v>
      </c>
      <c r="Z41" s="55"/>
      <c r="AA41" s="55"/>
      <c r="AB41" s="55"/>
      <c r="AK41" s="55"/>
      <c r="AL41" s="55"/>
      <c r="AM41" s="55"/>
      <c r="AN41" s="102"/>
      <c r="AP41" s="55"/>
      <c r="AY41" s="55"/>
      <c r="BB41" s="55"/>
      <c r="BC41" s="55"/>
      <c r="BE41" s="102"/>
      <c r="BG41" s="102"/>
    </row>
    <row r="42" spans="14:59" ht="12.75">
      <c r="N42" s="104">
        <v>36</v>
      </c>
      <c r="O42" s="50">
        <f t="shared" si="3"/>
        <v>2156404.14</v>
      </c>
      <c r="P42" s="51">
        <f>(IF('Net present values'!$D$7="Declining (3.5%)",'Discount Factors'!$D39,IF('Net present values'!$D$7="Constant (3.5%)",'Discount Factors'!$E39,IF('Net present values'!$D$7="Constant (5%)",'Discount Factors'!$F39,IF('Net present values'!$D$7="Constant (8%)",'Discount Factors'!$G39,)))))*O42</f>
        <v>643422.6053990639</v>
      </c>
      <c r="R42" s="50">
        <f t="shared" si="0"/>
        <v>0</v>
      </c>
      <c r="S42" s="51">
        <f>(IF('Net present values'!$D$7="Declining (3.5%)",'Discount Factors'!$D39,IF('Net present values'!$D$7="Constant (3.5%)",'Discount Factors'!$E39,IF('Net present values'!$D$7="Constant (5%)",'Discount Factors'!$F39,IF('Net present values'!$D$7="Constant (8%)",'Discount Factors'!$G39,)))))*R42</f>
        <v>0</v>
      </c>
      <c r="T42" s="28"/>
      <c r="U42" s="58">
        <f t="shared" si="1"/>
        <v>0</v>
      </c>
      <c r="V42" s="51">
        <f>(IF('Net present values'!$D$7="Declining (3.5%)",'Discount Factors'!$D39,IF('Net present values'!$D$7="Constant (3.5%)",'Discount Factors'!$E39,IF('Net present values'!$D$7="Constant (5%)",'Discount Factors'!$F39,IF('Net present values'!$D$7="Constant (8%)",'Discount Factors'!$G39,)))))*U42</f>
        <v>0</v>
      </c>
      <c r="Z42" s="55"/>
      <c r="AA42" s="55"/>
      <c r="AB42" s="55"/>
      <c r="AK42" s="55"/>
      <c r="AL42" s="55"/>
      <c r="AM42" s="55"/>
      <c r="AN42" s="102"/>
      <c r="AP42" s="55"/>
      <c r="AY42" s="55"/>
      <c r="BB42" s="55"/>
      <c r="BC42" s="55"/>
      <c r="BE42" s="102"/>
      <c r="BG42" s="102"/>
    </row>
    <row r="43" spans="14:59" ht="12.75">
      <c r="N43" s="104">
        <v>37</v>
      </c>
      <c r="O43" s="50">
        <f t="shared" si="3"/>
        <v>2156404.14</v>
      </c>
      <c r="P43" s="51">
        <f>(IF('Net present values'!$D$7="Declining (3.5%)",'Discount Factors'!$D40,IF('Net present values'!$D$7="Constant (3.5%)",'Discount Factors'!$E40,IF('Net present values'!$D$7="Constant (5%)",'Discount Factors'!$F40,IF('Net present values'!$D$7="Constant (8%)",'Discount Factors'!$G40,)))))*O43</f>
        <v>624682.1411641397</v>
      </c>
      <c r="R43" s="50">
        <f t="shared" si="0"/>
        <v>0</v>
      </c>
      <c r="S43" s="51">
        <f>(IF('Net present values'!$D$7="Declining (3.5%)",'Discount Factors'!$D40,IF('Net present values'!$D$7="Constant (3.5%)",'Discount Factors'!$E40,IF('Net present values'!$D$7="Constant (5%)",'Discount Factors'!$F40,IF('Net present values'!$D$7="Constant (8%)",'Discount Factors'!$G40,)))))*R43</f>
        <v>0</v>
      </c>
      <c r="T43" s="28"/>
      <c r="U43" s="58">
        <f t="shared" si="1"/>
        <v>0</v>
      </c>
      <c r="V43" s="51">
        <f>(IF('Net present values'!$D$7="Declining (3.5%)",'Discount Factors'!$D40,IF('Net present values'!$D$7="Constant (3.5%)",'Discount Factors'!$E40,IF('Net present values'!$D$7="Constant (5%)",'Discount Factors'!$F40,IF('Net present values'!$D$7="Constant (8%)",'Discount Factors'!$G40,)))))*U43</f>
        <v>0</v>
      </c>
      <c r="Z43" s="55"/>
      <c r="AA43" s="55"/>
      <c r="AB43" s="55"/>
      <c r="AK43" s="55"/>
      <c r="AL43" s="55"/>
      <c r="AM43" s="55"/>
      <c r="AN43" s="102"/>
      <c r="AP43" s="55"/>
      <c r="AY43" s="55"/>
      <c r="BB43" s="55"/>
      <c r="BC43" s="55"/>
      <c r="BE43" s="102"/>
      <c r="BG43" s="102"/>
    </row>
    <row r="44" spans="14:59" ht="12.75">
      <c r="N44" s="104">
        <v>38</v>
      </c>
      <c r="O44" s="50">
        <f t="shared" si="3"/>
        <v>2156404.14</v>
      </c>
      <c r="P44" s="51">
        <f>(IF('Net present values'!$D$7="Declining (3.5%)",'Discount Factors'!$D41,IF('Net present values'!$D$7="Constant (3.5%)",'Discount Factors'!$E41,IF('Net present values'!$D$7="Constant (5%)",'Discount Factors'!$F41,IF('Net present values'!$D$7="Constant (8%)",'Discount Factors'!$G41,)))))*O44</f>
        <v>606487.5156933395</v>
      </c>
      <c r="R44" s="50">
        <f t="shared" si="0"/>
        <v>0</v>
      </c>
      <c r="S44" s="51">
        <f>(IF('Net present values'!$D$7="Declining (3.5%)",'Discount Factors'!$D41,IF('Net present values'!$D$7="Constant (3.5%)",'Discount Factors'!$E41,IF('Net present values'!$D$7="Constant (5%)",'Discount Factors'!$F41,IF('Net present values'!$D$7="Constant (8%)",'Discount Factors'!$G41,)))))*R44</f>
        <v>0</v>
      </c>
      <c r="T44" s="28"/>
      <c r="U44" s="58">
        <f t="shared" si="1"/>
        <v>0</v>
      </c>
      <c r="V44" s="51">
        <f>(IF('Net present values'!$D$7="Declining (3.5%)",'Discount Factors'!$D41,IF('Net present values'!$D$7="Constant (3.5%)",'Discount Factors'!$E41,IF('Net present values'!$D$7="Constant (5%)",'Discount Factors'!$F41,IF('Net present values'!$D$7="Constant (8%)",'Discount Factors'!$G41,)))))*U44</f>
        <v>0</v>
      </c>
      <c r="Z44" s="55"/>
      <c r="AA44" s="55"/>
      <c r="AB44" s="55"/>
      <c r="AK44" s="55"/>
      <c r="AL44" s="55"/>
      <c r="AM44" s="55"/>
      <c r="AN44" s="102"/>
      <c r="AP44" s="55"/>
      <c r="AY44" s="55"/>
      <c r="BB44" s="55"/>
      <c r="BC44" s="55"/>
      <c r="BE44" s="102"/>
      <c r="BG44" s="102"/>
    </row>
    <row r="45" spans="14:59" ht="12.75">
      <c r="N45" s="104">
        <v>39</v>
      </c>
      <c r="O45" s="50">
        <f t="shared" si="3"/>
        <v>2156404.14</v>
      </c>
      <c r="P45" s="51">
        <f>(IF('Net present values'!$D$7="Declining (3.5%)",'Discount Factors'!$D42,IF('Net present values'!$D$7="Constant (3.5%)",'Discount Factors'!$E42,IF('Net present values'!$D$7="Constant (5%)",'Discount Factors'!$F42,IF('Net present values'!$D$7="Constant (8%)",'Discount Factors'!$G42,)))))*O45</f>
        <v>588822.8307702326</v>
      </c>
      <c r="R45" s="50">
        <f t="shared" si="0"/>
        <v>0</v>
      </c>
      <c r="S45" s="51">
        <f>(IF('Net present values'!$D$7="Declining (3.5%)",'Discount Factors'!$D42,IF('Net present values'!$D$7="Constant (3.5%)",'Discount Factors'!$E42,IF('Net present values'!$D$7="Constant (5%)",'Discount Factors'!$F42,IF('Net present values'!$D$7="Constant (8%)",'Discount Factors'!$G42,)))))*R45</f>
        <v>0</v>
      </c>
      <c r="T45" s="28"/>
      <c r="U45" s="58">
        <f t="shared" si="1"/>
        <v>0</v>
      </c>
      <c r="V45" s="51">
        <f>(IF('Net present values'!$D$7="Declining (3.5%)",'Discount Factors'!$D42,IF('Net present values'!$D$7="Constant (3.5%)",'Discount Factors'!$E42,IF('Net present values'!$D$7="Constant (5%)",'Discount Factors'!$F42,IF('Net present values'!$D$7="Constant (8%)",'Discount Factors'!$G42,)))))*U45</f>
        <v>0</v>
      </c>
      <c r="Z45" s="55"/>
      <c r="AA45" s="55"/>
      <c r="AB45" s="55"/>
      <c r="AK45" s="55"/>
      <c r="AL45" s="55"/>
      <c r="AM45" s="55"/>
      <c r="AN45" s="102"/>
      <c r="AP45" s="55"/>
      <c r="AY45" s="55"/>
      <c r="BB45" s="55"/>
      <c r="BC45" s="55"/>
      <c r="BE45" s="102"/>
      <c r="BG45" s="102"/>
    </row>
    <row r="46" spans="14:59" ht="12.75">
      <c r="N46" s="104">
        <v>40</v>
      </c>
      <c r="O46" s="50">
        <f t="shared" si="3"/>
        <v>2156404.14</v>
      </c>
      <c r="P46" s="51">
        <f>(IF('Net present values'!$D$7="Declining (3.5%)",'Discount Factors'!$D43,IF('Net present values'!$D$7="Constant (3.5%)",'Discount Factors'!$E43,IF('Net present values'!$D$7="Constant (5%)",'Discount Factors'!$F43,IF('Net present values'!$D$7="Constant (8%)",'Discount Factors'!$G43,)))))*O46</f>
        <v>571672.6512332355</v>
      </c>
      <c r="R46" s="50">
        <f t="shared" si="0"/>
        <v>0</v>
      </c>
      <c r="S46" s="51">
        <f>(IF('Net present values'!$D$7="Declining (3.5%)",'Discount Factors'!$D43,IF('Net present values'!$D$7="Constant (3.5%)",'Discount Factors'!$E43,IF('Net present values'!$D$7="Constant (5%)",'Discount Factors'!$F43,IF('Net present values'!$D$7="Constant (8%)",'Discount Factors'!$G43,)))))*R46</f>
        <v>0</v>
      </c>
      <c r="T46" s="28"/>
      <c r="U46" s="58">
        <f t="shared" si="1"/>
        <v>0</v>
      </c>
      <c r="V46" s="51">
        <f>(IF('Net present values'!$D$7="Declining (3.5%)",'Discount Factors'!$D43,IF('Net present values'!$D$7="Constant (3.5%)",'Discount Factors'!$E43,IF('Net present values'!$D$7="Constant (5%)",'Discount Factors'!$F43,IF('Net present values'!$D$7="Constant (8%)",'Discount Factors'!$G43,)))))*U46</f>
        <v>0</v>
      </c>
      <c r="Z46" s="55"/>
      <c r="AA46" s="55"/>
      <c r="AB46" s="55"/>
      <c r="AK46" s="55"/>
      <c r="AL46" s="55"/>
      <c r="AM46" s="55"/>
      <c r="AN46" s="102"/>
      <c r="AP46" s="55"/>
      <c r="AY46" s="55"/>
      <c r="BB46" s="55"/>
      <c r="BC46" s="55"/>
      <c r="BE46" s="102"/>
      <c r="BG46" s="102"/>
    </row>
    <row r="47" spans="14:59" ht="12.75">
      <c r="N47" s="104">
        <v>41</v>
      </c>
      <c r="O47" s="50">
        <f t="shared" si="3"/>
        <v>2156404.14</v>
      </c>
      <c r="P47" s="51">
        <f>(IF('Net present values'!$D$7="Declining (3.5%)",'Discount Factors'!$D44,IF('Net present values'!$D$7="Constant (3.5%)",'Discount Factors'!$E44,IF('Net present values'!$D$7="Constant (5%)",'Discount Factors'!$F44,IF('Net present values'!$D$7="Constant (8%)",'Discount Factors'!$G44,)))))*O47</f>
        <v>555021.9914885781</v>
      </c>
      <c r="R47" s="50">
        <f t="shared" si="0"/>
        <v>0</v>
      </c>
      <c r="S47" s="51">
        <f>(IF('Net present values'!$D$7="Declining (3.5%)",'Discount Factors'!$D44,IF('Net present values'!$D$7="Constant (3.5%)",'Discount Factors'!$E44,IF('Net present values'!$D$7="Constant (5%)",'Discount Factors'!$F44,IF('Net present values'!$D$7="Constant (8%)",'Discount Factors'!$G44,)))))*R47</f>
        <v>0</v>
      </c>
      <c r="T47" s="28"/>
      <c r="U47" s="58">
        <f t="shared" si="1"/>
        <v>0</v>
      </c>
      <c r="V47" s="51">
        <f>(IF('Net present values'!$D$7="Declining (3.5%)",'Discount Factors'!$D44,IF('Net present values'!$D$7="Constant (3.5%)",'Discount Factors'!$E44,IF('Net present values'!$D$7="Constant (5%)",'Discount Factors'!$F44,IF('Net present values'!$D$7="Constant (8%)",'Discount Factors'!$G44,)))))*U47</f>
        <v>0</v>
      </c>
      <c r="Z47" s="55"/>
      <c r="AA47" s="55"/>
      <c r="AB47" s="55"/>
      <c r="AK47" s="55"/>
      <c r="AL47" s="55"/>
      <c r="AM47" s="55"/>
      <c r="AN47" s="102"/>
      <c r="AP47" s="55"/>
      <c r="AY47" s="55"/>
      <c r="BB47" s="55"/>
      <c r="BC47" s="55"/>
      <c r="BE47" s="102"/>
      <c r="BG47" s="102"/>
    </row>
    <row r="48" spans="14:59" ht="12.75">
      <c r="N48" s="104">
        <v>42</v>
      </c>
      <c r="O48" s="50">
        <f t="shared" si="3"/>
        <v>2156404.14</v>
      </c>
      <c r="P48" s="51">
        <f>(IF('Net present values'!$D$7="Declining (3.5%)",'Discount Factors'!$D45,IF('Net present values'!$D$7="Constant (3.5%)",'Discount Factors'!$E45,IF('Net present values'!$D$7="Constant (5%)",'Discount Factors'!$F45,IF('Net present values'!$D$7="Constant (8%)",'Discount Factors'!$G45,)))))*O48</f>
        <v>538856.3024160954</v>
      </c>
      <c r="R48" s="50">
        <f t="shared" si="0"/>
        <v>0</v>
      </c>
      <c r="S48" s="51">
        <f>(IF('Net present values'!$D$7="Declining (3.5%)",'Discount Factors'!$D45,IF('Net present values'!$D$7="Constant (3.5%)",'Discount Factors'!$E45,IF('Net present values'!$D$7="Constant (5%)",'Discount Factors'!$F45,IF('Net present values'!$D$7="Constant (8%)",'Discount Factors'!$G45,)))))*R48</f>
        <v>0</v>
      </c>
      <c r="T48" s="28"/>
      <c r="U48" s="58">
        <f t="shared" si="1"/>
        <v>0</v>
      </c>
      <c r="V48" s="51">
        <f>(IF('Net present values'!$D$7="Declining (3.5%)",'Discount Factors'!$D45,IF('Net present values'!$D$7="Constant (3.5%)",'Discount Factors'!$E45,IF('Net present values'!$D$7="Constant (5%)",'Discount Factors'!$F45,IF('Net present values'!$D$7="Constant (8%)",'Discount Factors'!$G45,)))))*U48</f>
        <v>0</v>
      </c>
      <c r="Z48" s="55"/>
      <c r="AA48" s="55"/>
      <c r="AB48" s="55"/>
      <c r="AK48" s="55"/>
      <c r="AL48" s="55"/>
      <c r="AM48" s="55"/>
      <c r="AN48" s="102"/>
      <c r="AP48" s="55"/>
      <c r="AY48" s="55"/>
      <c r="BB48" s="55"/>
      <c r="BC48" s="55"/>
      <c r="BE48" s="102"/>
      <c r="BG48" s="102"/>
    </row>
    <row r="49" spans="14:59" ht="12.75">
      <c r="N49" s="104">
        <v>43</v>
      </c>
      <c r="O49" s="50">
        <f t="shared" si="3"/>
        <v>2156404.14</v>
      </c>
      <c r="P49" s="51">
        <f>(IF('Net present values'!$D$7="Declining (3.5%)",'Discount Factors'!$D46,IF('Net present values'!$D$7="Constant (3.5%)",'Discount Factors'!$E46,IF('Net present values'!$D$7="Constant (5%)",'Discount Factors'!$F46,IF('Net present values'!$D$7="Constant (8%)",'Discount Factors'!$G46,)))))*O49</f>
        <v>523161.4586564033</v>
      </c>
      <c r="R49" s="50">
        <f t="shared" si="0"/>
        <v>0</v>
      </c>
      <c r="S49" s="51">
        <f>(IF('Net present values'!$D$7="Declining (3.5%)",'Discount Factors'!$D46,IF('Net present values'!$D$7="Constant (3.5%)",'Discount Factors'!$E46,IF('Net present values'!$D$7="Constant (5%)",'Discount Factors'!$F46,IF('Net present values'!$D$7="Constant (8%)",'Discount Factors'!$G46,)))))*R49</f>
        <v>0</v>
      </c>
      <c r="T49" s="28"/>
      <c r="U49" s="58">
        <f t="shared" si="1"/>
        <v>0</v>
      </c>
      <c r="V49" s="51">
        <f>(IF('Net present values'!$D$7="Declining (3.5%)",'Discount Factors'!$D46,IF('Net present values'!$D$7="Constant (3.5%)",'Discount Factors'!$E46,IF('Net present values'!$D$7="Constant (5%)",'Discount Factors'!$F46,IF('Net present values'!$D$7="Constant (8%)",'Discount Factors'!$G46,)))))*U49</f>
        <v>0</v>
      </c>
      <c r="Z49" s="55"/>
      <c r="AA49" s="55"/>
      <c r="AB49" s="55"/>
      <c r="AK49" s="55"/>
      <c r="AL49" s="55"/>
      <c r="AM49" s="55"/>
      <c r="AN49" s="102"/>
      <c r="AP49" s="55"/>
      <c r="AY49" s="55"/>
      <c r="BB49" s="55"/>
      <c r="BC49" s="55"/>
      <c r="BE49" s="102"/>
      <c r="BG49" s="102"/>
    </row>
    <row r="50" spans="14:59" ht="12.75">
      <c r="N50" s="104">
        <v>44</v>
      </c>
      <c r="O50" s="50">
        <f t="shared" si="3"/>
        <v>2156404.14</v>
      </c>
      <c r="P50" s="51">
        <f>(IF('Net present values'!$D$7="Declining (3.5%)",'Discount Factors'!$D47,IF('Net present values'!$D$7="Constant (3.5%)",'Discount Factors'!$E47,IF('Net present values'!$D$7="Constant (5%)",'Discount Factors'!$F47,IF('Net present values'!$D$7="Constant (8%)",'Discount Factors'!$G47,)))))*O50</f>
        <v>507923.74626835267</v>
      </c>
      <c r="R50" s="50">
        <f t="shared" si="0"/>
        <v>0</v>
      </c>
      <c r="S50" s="51">
        <f>(IF('Net present values'!$D$7="Declining (3.5%)",'Discount Factors'!$D47,IF('Net present values'!$D$7="Constant (3.5%)",'Discount Factors'!$E47,IF('Net present values'!$D$7="Constant (5%)",'Discount Factors'!$F47,IF('Net present values'!$D$7="Constant (8%)",'Discount Factors'!$G47,)))))*R50</f>
        <v>0</v>
      </c>
      <c r="T50" s="28"/>
      <c r="U50" s="58">
        <f t="shared" si="1"/>
        <v>0</v>
      </c>
      <c r="V50" s="51">
        <f>(IF('Net present values'!$D$7="Declining (3.5%)",'Discount Factors'!$D47,IF('Net present values'!$D$7="Constant (3.5%)",'Discount Factors'!$E47,IF('Net present values'!$D$7="Constant (5%)",'Discount Factors'!$F47,IF('Net present values'!$D$7="Constant (8%)",'Discount Factors'!$G47,)))))*U50</f>
        <v>0</v>
      </c>
      <c r="Z50" s="55"/>
      <c r="AA50" s="55"/>
      <c r="AB50" s="55"/>
      <c r="AK50" s="55"/>
      <c r="AL50" s="55"/>
      <c r="AM50" s="55"/>
      <c r="AN50" s="102"/>
      <c r="AP50" s="55"/>
      <c r="AY50" s="55"/>
      <c r="BB50" s="55"/>
      <c r="BC50" s="55"/>
      <c r="BE50" s="102"/>
      <c r="BG50" s="102"/>
    </row>
    <row r="51" spans="14:59" ht="12.75">
      <c r="N51" s="104">
        <v>45</v>
      </c>
      <c r="O51" s="50">
        <f t="shared" si="3"/>
        <v>2156404.14</v>
      </c>
      <c r="P51" s="51">
        <f>(IF('Net present values'!$D$7="Declining (3.5%)",'Discount Factors'!$D48,IF('Net present values'!$D$7="Constant (3.5%)",'Discount Factors'!$E48,IF('Net present values'!$D$7="Constant (5%)",'Discount Factors'!$F48,IF('Net present values'!$D$7="Constant (8%)",'Discount Factors'!$G48,)))))*O51</f>
        <v>493129.8507459734</v>
      </c>
      <c r="R51" s="50">
        <f t="shared" si="0"/>
        <v>0</v>
      </c>
      <c r="S51" s="51">
        <f>(IF('Net present values'!$D$7="Declining (3.5%)",'Discount Factors'!$D48,IF('Net present values'!$D$7="Constant (3.5%)",'Discount Factors'!$E48,IF('Net present values'!$D$7="Constant (5%)",'Discount Factors'!$F48,IF('Net present values'!$D$7="Constant (8%)",'Discount Factors'!$G48,)))))*R51</f>
        <v>0</v>
      </c>
      <c r="T51" s="28"/>
      <c r="U51" s="58">
        <f t="shared" si="1"/>
        <v>0</v>
      </c>
      <c r="V51" s="51">
        <f>(IF('Net present values'!$D$7="Declining (3.5%)",'Discount Factors'!$D48,IF('Net present values'!$D$7="Constant (3.5%)",'Discount Factors'!$E48,IF('Net present values'!$D$7="Constant (5%)",'Discount Factors'!$F48,IF('Net present values'!$D$7="Constant (8%)",'Discount Factors'!$G48,)))))*U51</f>
        <v>0</v>
      </c>
      <c r="Z51" s="55"/>
      <c r="AA51" s="55"/>
      <c r="AB51" s="55"/>
      <c r="AK51" s="55"/>
      <c r="AL51" s="55"/>
      <c r="AM51" s="55"/>
      <c r="AN51" s="102"/>
      <c r="AP51" s="55"/>
      <c r="AY51" s="55"/>
      <c r="BB51" s="55"/>
      <c r="BC51" s="55"/>
      <c r="BE51" s="102"/>
      <c r="BG51" s="102"/>
    </row>
    <row r="52" spans="14:59" ht="12.75">
      <c r="N52" s="104">
        <v>46</v>
      </c>
      <c r="O52" s="50">
        <f t="shared" si="3"/>
        <v>2156404.14</v>
      </c>
      <c r="P52" s="51">
        <f>(IF('Net present values'!$D$7="Declining (3.5%)",'Discount Factors'!$D49,IF('Net present values'!$D$7="Constant (3.5%)",'Discount Factors'!$E49,IF('Net present values'!$D$7="Constant (5%)",'Discount Factors'!$F49,IF('Net present values'!$D$7="Constant (8%)",'Discount Factors'!$G49,)))))*O52</f>
        <v>478766.84538444027</v>
      </c>
      <c r="R52" s="50">
        <f t="shared" si="0"/>
        <v>0</v>
      </c>
      <c r="S52" s="51">
        <f>(IF('Net present values'!$D$7="Declining (3.5%)",'Discount Factors'!$D49,IF('Net present values'!$D$7="Constant (3.5%)",'Discount Factors'!$E49,IF('Net present values'!$D$7="Constant (5%)",'Discount Factors'!$F49,IF('Net present values'!$D$7="Constant (8%)",'Discount Factors'!$G49,)))))*R52</f>
        <v>0</v>
      </c>
      <c r="T52" s="28"/>
      <c r="U52" s="58">
        <f t="shared" si="1"/>
        <v>0</v>
      </c>
      <c r="V52" s="51">
        <f>(IF('Net present values'!$D$7="Declining (3.5%)",'Discount Factors'!$D49,IF('Net present values'!$D$7="Constant (3.5%)",'Discount Factors'!$E49,IF('Net present values'!$D$7="Constant (5%)",'Discount Factors'!$F49,IF('Net present values'!$D$7="Constant (8%)",'Discount Factors'!$G49,)))))*U52</f>
        <v>0</v>
      </c>
      <c r="Z52" s="55"/>
      <c r="AA52" s="55"/>
      <c r="AB52" s="55"/>
      <c r="AK52" s="55"/>
      <c r="AL52" s="55"/>
      <c r="AM52" s="55"/>
      <c r="AN52" s="102"/>
      <c r="AP52" s="55"/>
      <c r="AY52" s="55"/>
      <c r="BB52" s="55"/>
      <c r="BC52" s="55"/>
      <c r="BE52" s="102"/>
      <c r="BG52" s="102"/>
    </row>
    <row r="53" spans="14:59" ht="12.75">
      <c r="N53" s="104">
        <v>47</v>
      </c>
      <c r="O53" s="50">
        <f t="shared" si="3"/>
        <v>2156404.14</v>
      </c>
      <c r="P53" s="51">
        <f>(IF('Net present values'!$D$7="Declining (3.5%)",'Discount Factors'!$D50,IF('Net present values'!$D$7="Constant (3.5%)",'Discount Factors'!$E50,IF('Net present values'!$D$7="Constant (5%)",'Discount Factors'!$F50,IF('Net present values'!$D$7="Constant (8%)",'Discount Factors'!$G50,)))))*O53</f>
        <v>464822.1799848935</v>
      </c>
      <c r="R53" s="50">
        <f t="shared" si="0"/>
        <v>0</v>
      </c>
      <c r="S53" s="51">
        <f>(IF('Net present values'!$D$7="Declining (3.5%)",'Discount Factors'!$D50,IF('Net present values'!$D$7="Constant (3.5%)",'Discount Factors'!$E50,IF('Net present values'!$D$7="Constant (5%)",'Discount Factors'!$F50,IF('Net present values'!$D$7="Constant (8%)",'Discount Factors'!$G50,)))))*R53</f>
        <v>0</v>
      </c>
      <c r="T53" s="28"/>
      <c r="U53" s="58">
        <f t="shared" si="1"/>
        <v>0</v>
      </c>
      <c r="V53" s="51">
        <f>(IF('Net present values'!$D$7="Declining (3.5%)",'Discount Factors'!$D50,IF('Net present values'!$D$7="Constant (3.5%)",'Discount Factors'!$E50,IF('Net present values'!$D$7="Constant (5%)",'Discount Factors'!$F50,IF('Net present values'!$D$7="Constant (8%)",'Discount Factors'!$G50,)))))*U53</f>
        <v>0</v>
      </c>
      <c r="Z53" s="55"/>
      <c r="AA53" s="55"/>
      <c r="AB53" s="55"/>
      <c r="AK53" s="55"/>
      <c r="AL53" s="55"/>
      <c r="AM53" s="55"/>
      <c r="AN53" s="102"/>
      <c r="AP53" s="55"/>
      <c r="AY53" s="55"/>
      <c r="BB53" s="55"/>
      <c r="BC53" s="55"/>
      <c r="BE53" s="102"/>
      <c r="BG53" s="102"/>
    </row>
    <row r="54" spans="14:59" ht="12.75">
      <c r="N54" s="104">
        <v>48</v>
      </c>
      <c r="O54" s="50">
        <f t="shared" si="3"/>
        <v>2156404.14</v>
      </c>
      <c r="P54" s="51">
        <f>(IF('Net present values'!$D$7="Declining (3.5%)",'Discount Factors'!$D51,IF('Net present values'!$D$7="Constant (3.5%)",'Discount Factors'!$E51,IF('Net present values'!$D$7="Constant (5%)",'Discount Factors'!$F51,IF('Net present values'!$D$7="Constant (8%)",'Discount Factors'!$G51,)))))*O54</f>
        <v>451283.6698882461</v>
      </c>
      <c r="R54" s="50">
        <f t="shared" si="0"/>
        <v>0</v>
      </c>
      <c r="S54" s="51">
        <f>(IF('Net present values'!$D$7="Declining (3.5%)",'Discount Factors'!$D51,IF('Net present values'!$D$7="Constant (3.5%)",'Discount Factors'!$E51,IF('Net present values'!$D$7="Constant (5%)",'Discount Factors'!$F51,IF('Net present values'!$D$7="Constant (8%)",'Discount Factors'!$G51,)))))*R54</f>
        <v>0</v>
      </c>
      <c r="T54" s="28"/>
      <c r="U54" s="58">
        <f t="shared" si="1"/>
        <v>0</v>
      </c>
      <c r="V54" s="51">
        <f>(IF('Net present values'!$D$7="Declining (3.5%)",'Discount Factors'!$D51,IF('Net present values'!$D$7="Constant (3.5%)",'Discount Factors'!$E51,IF('Net present values'!$D$7="Constant (5%)",'Discount Factors'!$F51,IF('Net present values'!$D$7="Constant (8%)",'Discount Factors'!$G51,)))))*U54</f>
        <v>0</v>
      </c>
      <c r="Z54" s="55"/>
      <c r="AA54" s="55"/>
      <c r="AB54" s="55"/>
      <c r="AK54" s="55"/>
      <c r="AL54" s="55"/>
      <c r="AM54" s="55"/>
      <c r="AN54" s="102"/>
      <c r="AP54" s="55"/>
      <c r="AY54" s="55"/>
      <c r="BB54" s="55"/>
      <c r="BC54" s="55"/>
      <c r="BE54" s="102"/>
      <c r="BG54" s="102"/>
    </row>
    <row r="55" spans="14:59" ht="12.75">
      <c r="N55" s="104">
        <v>49</v>
      </c>
      <c r="O55" s="50">
        <f t="shared" si="3"/>
        <v>2156404.14</v>
      </c>
      <c r="P55" s="51">
        <f>(IF('Net present values'!$D$7="Declining (3.5%)",'Discount Factors'!$D52,IF('Net present values'!$D$7="Constant (3.5%)",'Discount Factors'!$E52,IF('Net present values'!$D$7="Constant (5%)",'Discount Factors'!$F52,IF('Net present values'!$D$7="Constant (8%)",'Discount Factors'!$G52,)))))*O55</f>
        <v>438139.4853283943</v>
      </c>
      <c r="R55" s="50">
        <f t="shared" si="0"/>
        <v>0</v>
      </c>
      <c r="S55" s="51">
        <f>(IF('Net present values'!$D$7="Declining (3.5%)",'Discount Factors'!$D52,IF('Net present values'!$D$7="Constant (3.5%)",'Discount Factors'!$E52,IF('Net present values'!$D$7="Constant (5%)",'Discount Factors'!$F52,IF('Net present values'!$D$7="Constant (8%)",'Discount Factors'!$G52,)))))*R55</f>
        <v>0</v>
      </c>
      <c r="T55" s="28"/>
      <c r="U55" s="58">
        <f t="shared" si="1"/>
        <v>0</v>
      </c>
      <c r="V55" s="51">
        <f>(IF('Net present values'!$D$7="Declining (3.5%)",'Discount Factors'!$D52,IF('Net present values'!$D$7="Constant (3.5%)",'Discount Factors'!$E52,IF('Net present values'!$D$7="Constant (5%)",'Discount Factors'!$F52,IF('Net present values'!$D$7="Constant (8%)",'Discount Factors'!$G52,)))))*U55</f>
        <v>0</v>
      </c>
      <c r="Z55" s="55"/>
      <c r="AA55" s="55"/>
      <c r="AB55" s="55"/>
      <c r="AK55" s="55"/>
      <c r="AL55" s="55"/>
      <c r="AM55" s="55"/>
      <c r="AN55" s="102"/>
      <c r="AP55" s="55"/>
      <c r="AY55" s="55"/>
      <c r="BB55" s="55"/>
      <c r="BC55" s="55"/>
      <c r="BE55" s="102"/>
      <c r="BG55" s="102"/>
    </row>
    <row r="56" spans="14:59" ht="12.75">
      <c r="N56" s="104">
        <v>50</v>
      </c>
      <c r="O56" s="50">
        <f t="shared" si="3"/>
        <v>2156404.14</v>
      </c>
      <c r="P56" s="51">
        <f>(IF('Net present values'!$D$7="Declining (3.5%)",'Discount Factors'!$D53,IF('Net present values'!$D$7="Constant (3.5%)",'Discount Factors'!$E53,IF('Net present values'!$D$7="Constant (5%)",'Discount Factors'!$F53,IF('Net present values'!$D$7="Constant (8%)",'Discount Factors'!$G53,)))))*O56</f>
        <v>425378.1410955285</v>
      </c>
      <c r="R56" s="50">
        <f t="shared" si="0"/>
        <v>0</v>
      </c>
      <c r="S56" s="51">
        <f>(IF('Net present values'!$D$7="Declining (3.5%)",'Discount Factors'!$D53,IF('Net present values'!$D$7="Constant (3.5%)",'Discount Factors'!$E53,IF('Net present values'!$D$7="Constant (5%)",'Discount Factors'!$F53,IF('Net present values'!$D$7="Constant (8%)",'Discount Factors'!$G53,)))))*R56</f>
        <v>0</v>
      </c>
      <c r="T56" s="28"/>
      <c r="U56" s="58">
        <f t="shared" si="1"/>
        <v>0</v>
      </c>
      <c r="V56" s="51">
        <f>(IF('Net present values'!$D$7="Declining (3.5%)",'Discount Factors'!$D53,IF('Net present values'!$D$7="Constant (3.5%)",'Discount Factors'!$E53,IF('Net present values'!$D$7="Constant (5%)",'Discount Factors'!$F53,IF('Net present values'!$D$7="Constant (8%)",'Discount Factors'!$G53,)))))*U56</f>
        <v>0</v>
      </c>
      <c r="Z56" s="55"/>
      <c r="AA56" s="55"/>
      <c r="AB56" s="55"/>
      <c r="AK56" s="55"/>
      <c r="AL56" s="55"/>
      <c r="AM56" s="55"/>
      <c r="AN56" s="102"/>
      <c r="AP56" s="55"/>
      <c r="AY56" s="55"/>
      <c r="BB56" s="55"/>
      <c r="BC56" s="55"/>
      <c r="BE56" s="102"/>
      <c r="BG56" s="102"/>
    </row>
    <row r="57" spans="14:59" ht="12.75">
      <c r="N57" s="104">
        <v>51</v>
      </c>
      <c r="O57" s="50">
        <f>$E$21*2</f>
        <v>2875205.52</v>
      </c>
      <c r="P57" s="51">
        <f>(IF('Net present values'!$D$7="Declining (3.5%)",'Discount Factors'!$D54,IF('Net present values'!$D$7="Constant (3.5%)",'Discount Factors'!$E54,IF('Net present values'!$D$7="Constant (5%)",'Discount Factors'!$F54,IF('Net present values'!$D$7="Constant (8%)",'Discount Factors'!$G54,)))))*O57</f>
        <v>550651.3153340174</v>
      </c>
      <c r="R57" s="50">
        <f t="shared" si="0"/>
        <v>0</v>
      </c>
      <c r="S57" s="51">
        <f>(IF('Net present values'!$D$7="Declining (3.5%)",'Discount Factors'!$D54,IF('Net present values'!$D$7="Constant (3.5%)",'Discount Factors'!$E54,IF('Net present values'!$D$7="Constant (5%)",'Discount Factors'!$F54,IF('Net present values'!$D$7="Constant (8%)",'Discount Factors'!$G54,)))))*R57</f>
        <v>0</v>
      </c>
      <c r="T57" s="28"/>
      <c r="U57" s="58">
        <f t="shared" si="1"/>
        <v>0</v>
      </c>
      <c r="V57" s="51">
        <f>(IF('Net present values'!$D$7="Declining (3.5%)",'Discount Factors'!$D54,IF('Net present values'!$D$7="Constant (3.5%)",'Discount Factors'!$E54,IF('Net present values'!$D$7="Constant (5%)",'Discount Factors'!$F54,IF('Net present values'!$D$7="Constant (8%)",'Discount Factors'!$G54,)))))*U57</f>
        <v>0</v>
      </c>
      <c r="Z57" s="55"/>
      <c r="AA57" s="55"/>
      <c r="AB57" s="55"/>
      <c r="AK57" s="55"/>
      <c r="AL57" s="55"/>
      <c r="AM57" s="55"/>
      <c r="AN57" s="102"/>
      <c r="AP57" s="55"/>
      <c r="AY57" s="55"/>
      <c r="BB57" s="55"/>
      <c r="BC57" s="55"/>
      <c r="BE57" s="102"/>
      <c r="BG57" s="102"/>
    </row>
    <row r="58" spans="14:59" ht="12.75">
      <c r="N58" s="104">
        <v>52</v>
      </c>
      <c r="O58" s="50">
        <f aca="true" t="shared" si="4" ref="O58:O106">$E$21*2</f>
        <v>2875205.52</v>
      </c>
      <c r="P58" s="51">
        <f>(IF('Net present values'!$D$7="Declining (3.5%)",'Discount Factors'!$D55,IF('Net present values'!$D$7="Constant (3.5%)",'Discount Factors'!$E55,IF('Net present values'!$D$7="Constant (5%)",'Discount Factors'!$F55,IF('Net present values'!$D$7="Constant (8%)",'Discount Factors'!$G55,)))))*O58</f>
        <v>534612.9275087548</v>
      </c>
      <c r="R58" s="50">
        <f t="shared" si="0"/>
        <v>0</v>
      </c>
      <c r="S58" s="51">
        <f>(IF('Net present values'!$D$7="Declining (3.5%)",'Discount Factors'!$D55,IF('Net present values'!$D$7="Constant (3.5%)",'Discount Factors'!$E55,IF('Net present values'!$D$7="Constant (5%)",'Discount Factors'!$F55,IF('Net present values'!$D$7="Constant (8%)",'Discount Factors'!$G55,)))))*R58</f>
        <v>0</v>
      </c>
      <c r="T58" s="28"/>
      <c r="U58" s="58">
        <f t="shared" si="1"/>
        <v>0</v>
      </c>
      <c r="V58" s="51">
        <f>(IF('Net present values'!$D$7="Declining (3.5%)",'Discount Factors'!$D55,IF('Net present values'!$D$7="Constant (3.5%)",'Discount Factors'!$E55,IF('Net present values'!$D$7="Constant (5%)",'Discount Factors'!$F55,IF('Net present values'!$D$7="Constant (8%)",'Discount Factors'!$G55,)))))*U58</f>
        <v>0</v>
      </c>
      <c r="Z58" s="55"/>
      <c r="AA58" s="55"/>
      <c r="AB58" s="55"/>
      <c r="AK58" s="55"/>
      <c r="AL58" s="55"/>
      <c r="AM58" s="55"/>
      <c r="AN58" s="102"/>
      <c r="AP58" s="55"/>
      <c r="AY58" s="55"/>
      <c r="BB58" s="55"/>
      <c r="BC58" s="55"/>
      <c r="BE58" s="102"/>
      <c r="BG58" s="102"/>
    </row>
    <row r="59" spans="14:59" ht="12.75">
      <c r="N59" s="104">
        <v>53</v>
      </c>
      <c r="O59" s="50">
        <f t="shared" si="4"/>
        <v>2875205.52</v>
      </c>
      <c r="P59" s="51">
        <f>(IF('Net present values'!$D$7="Declining (3.5%)",'Discount Factors'!$D56,IF('Net present values'!$D$7="Constant (3.5%)",'Discount Factors'!$E56,IF('Net present values'!$D$7="Constant (5%)",'Discount Factors'!$F56,IF('Net present values'!$D$7="Constant (8%)",'Discount Factors'!$G56,)))))*O59</f>
        <v>519041.67719296576</v>
      </c>
      <c r="R59" s="50">
        <f t="shared" si="0"/>
        <v>0</v>
      </c>
      <c r="S59" s="51">
        <f>(IF('Net present values'!$D$7="Declining (3.5%)",'Discount Factors'!$D56,IF('Net present values'!$D$7="Constant (3.5%)",'Discount Factors'!$E56,IF('Net present values'!$D$7="Constant (5%)",'Discount Factors'!$F56,IF('Net present values'!$D$7="Constant (8%)",'Discount Factors'!$G56,)))))*R59</f>
        <v>0</v>
      </c>
      <c r="T59" s="28"/>
      <c r="U59" s="58">
        <f t="shared" si="1"/>
        <v>0</v>
      </c>
      <c r="V59" s="51">
        <f>(IF('Net present values'!$D$7="Declining (3.5%)",'Discount Factors'!$D56,IF('Net present values'!$D$7="Constant (3.5%)",'Discount Factors'!$E56,IF('Net present values'!$D$7="Constant (5%)",'Discount Factors'!$F56,IF('Net present values'!$D$7="Constant (8%)",'Discount Factors'!$G56,)))))*U59</f>
        <v>0</v>
      </c>
      <c r="Z59" s="55"/>
      <c r="AA59" s="55"/>
      <c r="AB59" s="55"/>
      <c r="AK59" s="55"/>
      <c r="AL59" s="55"/>
      <c r="AM59" s="55"/>
      <c r="AN59" s="102"/>
      <c r="AP59" s="55"/>
      <c r="AY59" s="55"/>
      <c r="BB59" s="55"/>
      <c r="BC59" s="55"/>
      <c r="BE59" s="102"/>
      <c r="BG59" s="102"/>
    </row>
    <row r="60" spans="14:59" ht="12.75">
      <c r="N60" s="104">
        <v>54</v>
      </c>
      <c r="O60" s="50">
        <f t="shared" si="4"/>
        <v>2875205.52</v>
      </c>
      <c r="P60" s="51">
        <f>(IF('Net present values'!$D$7="Declining (3.5%)",'Discount Factors'!$D57,IF('Net present values'!$D$7="Constant (3.5%)",'Discount Factors'!$E57,IF('Net present values'!$D$7="Constant (5%)",'Discount Factors'!$F57,IF('Net present values'!$D$7="Constant (8%)",'Discount Factors'!$G57,)))))*O60</f>
        <v>503923.95843977266</v>
      </c>
      <c r="R60" s="50">
        <f t="shared" si="0"/>
        <v>0</v>
      </c>
      <c r="S60" s="51">
        <f>(IF('Net present values'!$D$7="Declining (3.5%)",'Discount Factors'!$D57,IF('Net present values'!$D$7="Constant (3.5%)",'Discount Factors'!$E57,IF('Net present values'!$D$7="Constant (5%)",'Discount Factors'!$F57,IF('Net present values'!$D$7="Constant (8%)",'Discount Factors'!$G57,)))))*R60</f>
        <v>0</v>
      </c>
      <c r="T60" s="28"/>
      <c r="U60" s="58">
        <f t="shared" si="1"/>
        <v>0</v>
      </c>
      <c r="V60" s="51">
        <f>(IF('Net present values'!$D$7="Declining (3.5%)",'Discount Factors'!$D57,IF('Net present values'!$D$7="Constant (3.5%)",'Discount Factors'!$E57,IF('Net present values'!$D$7="Constant (5%)",'Discount Factors'!$F57,IF('Net present values'!$D$7="Constant (8%)",'Discount Factors'!$G57,)))))*U60</f>
        <v>0</v>
      </c>
      <c r="Z60" s="55"/>
      <c r="AA60" s="55"/>
      <c r="AB60" s="55"/>
      <c r="AK60" s="55"/>
      <c r="AL60" s="55"/>
      <c r="AM60" s="55"/>
      <c r="AN60" s="102"/>
      <c r="AP60" s="55"/>
      <c r="AY60" s="55"/>
      <c r="BB60" s="55"/>
      <c r="BC60" s="55"/>
      <c r="BE60" s="102"/>
      <c r="BG60" s="102"/>
    </row>
    <row r="61" spans="14:59" ht="12.75">
      <c r="N61" s="104">
        <v>55</v>
      </c>
      <c r="O61" s="50">
        <f t="shared" si="4"/>
        <v>2875205.52</v>
      </c>
      <c r="P61" s="51">
        <f>(IF('Net present values'!$D$7="Declining (3.5%)",'Discount Factors'!$D58,IF('Net present values'!$D$7="Constant (3.5%)",'Discount Factors'!$E58,IF('Net present values'!$D$7="Constant (5%)",'Discount Factors'!$F58,IF('Net present values'!$D$7="Constant (8%)",'Discount Factors'!$G58,)))))*O61</f>
        <v>489246.5615920123</v>
      </c>
      <c r="R61" s="50">
        <f t="shared" si="0"/>
        <v>0</v>
      </c>
      <c r="S61" s="51">
        <f>(IF('Net present values'!$D$7="Declining (3.5%)",'Discount Factors'!$D58,IF('Net present values'!$D$7="Constant (3.5%)",'Discount Factors'!$E58,IF('Net present values'!$D$7="Constant (5%)",'Discount Factors'!$F58,IF('Net present values'!$D$7="Constant (8%)",'Discount Factors'!$G58,)))))*R61</f>
        <v>0</v>
      </c>
      <c r="T61" s="28"/>
      <c r="U61" s="58">
        <f t="shared" si="1"/>
        <v>0</v>
      </c>
      <c r="V61" s="51">
        <f>(IF('Net present values'!$D$7="Declining (3.5%)",'Discount Factors'!$D58,IF('Net present values'!$D$7="Constant (3.5%)",'Discount Factors'!$E58,IF('Net present values'!$D$7="Constant (5%)",'Discount Factors'!$F58,IF('Net present values'!$D$7="Constant (8%)",'Discount Factors'!$G58,)))))*U61</f>
        <v>0</v>
      </c>
      <c r="Z61" s="55"/>
      <c r="AA61" s="55"/>
      <c r="AB61" s="55"/>
      <c r="AK61" s="55"/>
      <c r="AL61" s="55"/>
      <c r="AM61" s="55"/>
      <c r="AN61" s="102"/>
      <c r="AP61" s="55"/>
      <c r="AY61" s="55"/>
      <c r="BB61" s="55"/>
      <c r="BC61" s="55"/>
      <c r="BE61" s="102"/>
      <c r="BG61" s="102"/>
    </row>
    <row r="62" spans="14:59" ht="12.75">
      <c r="N62" s="104">
        <v>56</v>
      </c>
      <c r="O62" s="50">
        <f t="shared" si="4"/>
        <v>2875205.52</v>
      </c>
      <c r="P62" s="51">
        <f>(IF('Net present values'!$D$7="Declining (3.5%)",'Discount Factors'!$D59,IF('Net present values'!$D$7="Constant (3.5%)",'Discount Factors'!$E59,IF('Net present values'!$D$7="Constant (5%)",'Discount Factors'!$F59,IF('Net present values'!$D$7="Constant (8%)",'Discount Factors'!$G59,)))))*O62</f>
        <v>474996.6617398177</v>
      </c>
      <c r="R62" s="50">
        <f t="shared" si="0"/>
        <v>0</v>
      </c>
      <c r="S62" s="51">
        <f>(IF('Net present values'!$D$7="Declining (3.5%)",'Discount Factors'!$D59,IF('Net present values'!$D$7="Constant (3.5%)",'Discount Factors'!$E59,IF('Net present values'!$D$7="Constant (5%)",'Discount Factors'!$F59,IF('Net present values'!$D$7="Constant (8%)",'Discount Factors'!$G59,)))))*R62</f>
        <v>0</v>
      </c>
      <c r="T62" s="28"/>
      <c r="U62" s="58">
        <f t="shared" si="1"/>
        <v>0</v>
      </c>
      <c r="V62" s="51">
        <f>(IF('Net present values'!$D$7="Declining (3.5%)",'Discount Factors'!$D59,IF('Net present values'!$D$7="Constant (3.5%)",'Discount Factors'!$E59,IF('Net present values'!$D$7="Constant (5%)",'Discount Factors'!$F59,IF('Net present values'!$D$7="Constant (8%)",'Discount Factors'!$G59,)))))*U62</f>
        <v>0</v>
      </c>
      <c r="Z62" s="55"/>
      <c r="AA62" s="55"/>
      <c r="AB62" s="55"/>
      <c r="AK62" s="55"/>
      <c r="AL62" s="55"/>
      <c r="AM62" s="55"/>
      <c r="AN62" s="102"/>
      <c r="AP62" s="55"/>
      <c r="AY62" s="55"/>
      <c r="BB62" s="55"/>
      <c r="BC62" s="55"/>
      <c r="BE62" s="102"/>
      <c r="BG62" s="102"/>
    </row>
    <row r="63" spans="14:59" ht="12.75">
      <c r="N63" s="104">
        <v>57</v>
      </c>
      <c r="O63" s="50">
        <f t="shared" si="4"/>
        <v>2875205.52</v>
      </c>
      <c r="P63" s="51">
        <f>(IF('Net present values'!$D$7="Declining (3.5%)",'Discount Factors'!$D60,IF('Net present values'!$D$7="Constant (3.5%)",'Discount Factors'!$E60,IF('Net present values'!$D$7="Constant (5%)",'Discount Factors'!$F60,IF('Net present values'!$D$7="Constant (8%)",'Discount Factors'!$G60,)))))*O63</f>
        <v>461161.80751438614</v>
      </c>
      <c r="R63" s="50">
        <f t="shared" si="0"/>
        <v>0</v>
      </c>
      <c r="S63" s="51">
        <f>(IF('Net present values'!$D$7="Declining (3.5%)",'Discount Factors'!$D60,IF('Net present values'!$D$7="Constant (3.5%)",'Discount Factors'!$E60,IF('Net present values'!$D$7="Constant (5%)",'Discount Factors'!$F60,IF('Net present values'!$D$7="Constant (8%)",'Discount Factors'!$G60,)))))*R63</f>
        <v>0</v>
      </c>
      <c r="T63" s="28"/>
      <c r="U63" s="58">
        <f t="shared" si="1"/>
        <v>0</v>
      </c>
      <c r="V63" s="51">
        <f>(IF('Net present values'!$D$7="Declining (3.5%)",'Discount Factors'!$D60,IF('Net present values'!$D$7="Constant (3.5%)",'Discount Factors'!$E60,IF('Net present values'!$D$7="Constant (5%)",'Discount Factors'!$F60,IF('Net present values'!$D$7="Constant (8%)",'Discount Factors'!$G60,)))))*U63</f>
        <v>0</v>
      </c>
      <c r="Z63" s="55"/>
      <c r="AA63" s="55"/>
      <c r="AB63" s="55"/>
      <c r="AK63" s="55"/>
      <c r="AL63" s="55"/>
      <c r="AM63" s="55"/>
      <c r="AN63" s="102"/>
      <c r="AP63" s="55"/>
      <c r="AY63" s="55"/>
      <c r="BB63" s="55"/>
      <c r="BC63" s="55"/>
      <c r="BE63" s="102"/>
      <c r="BG63" s="102"/>
    </row>
    <row r="64" spans="14:59" ht="12.75">
      <c r="N64" s="104">
        <v>58</v>
      </c>
      <c r="O64" s="50">
        <f t="shared" si="4"/>
        <v>2875205.52</v>
      </c>
      <c r="P64" s="51">
        <f>(IF('Net present values'!$D$7="Declining (3.5%)",'Discount Factors'!$D61,IF('Net present values'!$D$7="Constant (3.5%)",'Discount Factors'!$E61,IF('Net present values'!$D$7="Constant (5%)",'Discount Factors'!$F61,IF('Net present values'!$D$7="Constant (8%)",'Discount Factors'!$G61,)))))*O64</f>
        <v>447729.9102081419</v>
      </c>
      <c r="R64" s="50">
        <f t="shared" si="0"/>
        <v>0</v>
      </c>
      <c r="S64" s="51">
        <f>(IF('Net present values'!$D$7="Declining (3.5%)",'Discount Factors'!$D61,IF('Net present values'!$D$7="Constant (3.5%)",'Discount Factors'!$E61,IF('Net present values'!$D$7="Constant (5%)",'Discount Factors'!$F61,IF('Net present values'!$D$7="Constant (8%)",'Discount Factors'!$G61,)))))*R64</f>
        <v>0</v>
      </c>
      <c r="T64" s="28"/>
      <c r="U64" s="58">
        <f t="shared" si="1"/>
        <v>0</v>
      </c>
      <c r="V64" s="51">
        <f>(IF('Net present values'!$D$7="Declining (3.5%)",'Discount Factors'!$D61,IF('Net present values'!$D$7="Constant (3.5%)",'Discount Factors'!$E61,IF('Net present values'!$D$7="Constant (5%)",'Discount Factors'!$F61,IF('Net present values'!$D$7="Constant (8%)",'Discount Factors'!$G61,)))))*U64</f>
        <v>0</v>
      </c>
      <c r="Z64" s="55"/>
      <c r="AA64" s="55"/>
      <c r="AB64" s="55"/>
      <c r="AK64" s="55"/>
      <c r="AL64" s="55"/>
      <c r="AM64" s="55"/>
      <c r="AN64" s="102"/>
      <c r="AP64" s="55"/>
      <c r="AY64" s="55"/>
      <c r="BB64" s="55"/>
      <c r="BC64" s="55"/>
      <c r="BE64" s="102"/>
      <c r="BG64" s="102"/>
    </row>
    <row r="65" spans="14:59" ht="12.75">
      <c r="N65" s="104">
        <v>59</v>
      </c>
      <c r="O65" s="50">
        <f t="shared" si="4"/>
        <v>2875205.52</v>
      </c>
      <c r="P65" s="51">
        <f>(IF('Net present values'!$D$7="Declining (3.5%)",'Discount Factors'!$D62,IF('Net present values'!$D$7="Constant (3.5%)",'Discount Factors'!$E62,IF('Net present values'!$D$7="Constant (5%)",'Discount Factors'!$F62,IF('Net present values'!$D$7="Constant (8%)",'Discount Factors'!$G62,)))))*O65</f>
        <v>434689.2332117883</v>
      </c>
      <c r="R65" s="50">
        <f t="shared" si="0"/>
        <v>0</v>
      </c>
      <c r="S65" s="51">
        <f>(IF('Net present values'!$D$7="Declining (3.5%)",'Discount Factors'!$D62,IF('Net present values'!$D$7="Constant (3.5%)",'Discount Factors'!$E62,IF('Net present values'!$D$7="Constant (5%)",'Discount Factors'!$F62,IF('Net present values'!$D$7="Constant (8%)",'Discount Factors'!$G62,)))))*R65</f>
        <v>0</v>
      </c>
      <c r="T65" s="28"/>
      <c r="U65" s="58">
        <f t="shared" si="1"/>
        <v>0</v>
      </c>
      <c r="V65" s="51">
        <f>(IF('Net present values'!$D$7="Declining (3.5%)",'Discount Factors'!$D62,IF('Net present values'!$D$7="Constant (3.5%)",'Discount Factors'!$E62,IF('Net present values'!$D$7="Constant (5%)",'Discount Factors'!$F62,IF('Net present values'!$D$7="Constant (8%)",'Discount Factors'!$G62,)))))*U65</f>
        <v>0</v>
      </c>
      <c r="Z65" s="55"/>
      <c r="AA65" s="55"/>
      <c r="AB65" s="55"/>
      <c r="AK65" s="55"/>
      <c r="AL65" s="55"/>
      <c r="AM65" s="55"/>
      <c r="AN65" s="102"/>
      <c r="AP65" s="55"/>
      <c r="AY65" s="55"/>
      <c r="BB65" s="55"/>
      <c r="BC65" s="55"/>
      <c r="BE65" s="102"/>
      <c r="BG65" s="102"/>
    </row>
    <row r="66" spans="14:59" ht="12.75">
      <c r="N66" s="104">
        <v>60</v>
      </c>
      <c r="O66" s="50">
        <f t="shared" si="4"/>
        <v>2875205.52</v>
      </c>
      <c r="P66" s="51">
        <f>(IF('Net present values'!$D$7="Declining (3.5%)",'Discount Factors'!$D63,IF('Net present values'!$D$7="Constant (3.5%)",'Discount Factors'!$E63,IF('Net present values'!$D$7="Constant (5%)",'Discount Factors'!$F63,IF('Net present values'!$D$7="Constant (8%)",'Discount Factors'!$G63,)))))*O66</f>
        <v>422028.38175901776</v>
      </c>
      <c r="R66" s="50">
        <f t="shared" si="0"/>
        <v>0</v>
      </c>
      <c r="S66" s="51">
        <f>(IF('Net present values'!$D$7="Declining (3.5%)",'Discount Factors'!$D63,IF('Net present values'!$D$7="Constant (3.5%)",'Discount Factors'!$E63,IF('Net present values'!$D$7="Constant (5%)",'Discount Factors'!$F63,IF('Net present values'!$D$7="Constant (8%)",'Discount Factors'!$G63,)))))*R66</f>
        <v>0</v>
      </c>
      <c r="T66" s="28"/>
      <c r="U66" s="58">
        <f t="shared" si="1"/>
        <v>0</v>
      </c>
      <c r="V66" s="51">
        <f>(IF('Net present values'!$D$7="Declining (3.5%)",'Discount Factors'!$D63,IF('Net present values'!$D$7="Constant (3.5%)",'Discount Factors'!$E63,IF('Net present values'!$D$7="Constant (5%)",'Discount Factors'!$F63,IF('Net present values'!$D$7="Constant (8%)",'Discount Factors'!$G63,)))))*U66</f>
        <v>0</v>
      </c>
      <c r="Z66" s="55"/>
      <c r="AA66" s="55"/>
      <c r="AB66" s="55"/>
      <c r="AK66" s="55"/>
      <c r="AL66" s="55"/>
      <c r="AM66" s="55"/>
      <c r="AN66" s="102"/>
      <c r="AP66" s="55"/>
      <c r="AY66" s="55"/>
      <c r="BB66" s="55"/>
      <c r="BC66" s="55"/>
      <c r="BE66" s="102"/>
      <c r="BG66" s="102"/>
    </row>
    <row r="67" spans="14:59" ht="12.75">
      <c r="N67" s="104">
        <v>61</v>
      </c>
      <c r="O67" s="50">
        <f t="shared" si="4"/>
        <v>2875205.52</v>
      </c>
      <c r="P67" s="51">
        <f>(IF('Net present values'!$D$7="Declining (3.5%)",'Discount Factors'!$D64,IF('Net present values'!$D$7="Constant (3.5%)",'Discount Factors'!$E64,IF('Net present values'!$D$7="Constant (5%)",'Discount Factors'!$F64,IF('Net present values'!$D$7="Constant (8%)",'Discount Factors'!$G64,)))))*O67</f>
        <v>409736.2929699201</v>
      </c>
      <c r="R67" s="50">
        <f t="shared" si="0"/>
        <v>0</v>
      </c>
      <c r="S67" s="51">
        <f>(IF('Net present values'!$D$7="Declining (3.5%)",'Discount Factors'!$D64,IF('Net present values'!$D$7="Constant (3.5%)",'Discount Factors'!$E64,IF('Net present values'!$D$7="Constant (5%)",'Discount Factors'!$F64,IF('Net present values'!$D$7="Constant (8%)",'Discount Factors'!$G64,)))))*R67</f>
        <v>0</v>
      </c>
      <c r="T67" s="28"/>
      <c r="U67" s="58">
        <f t="shared" si="1"/>
        <v>0</v>
      </c>
      <c r="V67" s="51">
        <f>(IF('Net present values'!$D$7="Declining (3.5%)",'Discount Factors'!$D64,IF('Net present values'!$D$7="Constant (3.5%)",'Discount Factors'!$E64,IF('Net present values'!$D$7="Constant (5%)",'Discount Factors'!$F64,IF('Net present values'!$D$7="Constant (8%)",'Discount Factors'!$G64,)))))*U67</f>
        <v>0</v>
      </c>
      <c r="Z67" s="55"/>
      <c r="AA67" s="55"/>
      <c r="AB67" s="55"/>
      <c r="AK67" s="55"/>
      <c r="AL67" s="55"/>
      <c r="AM67" s="55"/>
      <c r="AN67" s="102"/>
      <c r="AP67" s="55"/>
      <c r="AY67" s="55"/>
      <c r="BB67" s="55"/>
      <c r="BC67" s="55"/>
      <c r="BE67" s="102"/>
      <c r="BG67" s="102"/>
    </row>
    <row r="68" spans="14:59" ht="12.75">
      <c r="N68" s="104">
        <v>62</v>
      </c>
      <c r="O68" s="50">
        <f t="shared" si="4"/>
        <v>2875205.52</v>
      </c>
      <c r="P68" s="51">
        <f>(IF('Net present values'!$D$7="Declining (3.5%)",'Discount Factors'!$D65,IF('Net present values'!$D$7="Constant (3.5%)",'Discount Factors'!$E65,IF('Net present values'!$D$7="Constant (5%)",'Discount Factors'!$F65,IF('Net present values'!$D$7="Constant (8%)",'Discount Factors'!$G65,)))))*O68</f>
        <v>397802.22618438845</v>
      </c>
      <c r="R68" s="50">
        <f t="shared" si="0"/>
        <v>0</v>
      </c>
      <c r="S68" s="51">
        <f>(IF('Net present values'!$D$7="Declining (3.5%)",'Discount Factors'!$D65,IF('Net present values'!$D$7="Constant (3.5%)",'Discount Factors'!$E65,IF('Net present values'!$D$7="Constant (5%)",'Discount Factors'!$F65,IF('Net present values'!$D$7="Constant (8%)",'Discount Factors'!$G65,)))))*R68</f>
        <v>0</v>
      </c>
      <c r="T68" s="28"/>
      <c r="U68" s="58">
        <f t="shared" si="1"/>
        <v>0</v>
      </c>
      <c r="V68" s="51">
        <f>(IF('Net present values'!$D$7="Declining (3.5%)",'Discount Factors'!$D65,IF('Net present values'!$D$7="Constant (3.5%)",'Discount Factors'!$E65,IF('Net present values'!$D$7="Constant (5%)",'Discount Factors'!$F65,IF('Net present values'!$D$7="Constant (8%)",'Discount Factors'!$G65,)))))*U68</f>
        <v>0</v>
      </c>
      <c r="Z68" s="55"/>
      <c r="AA68" s="55"/>
      <c r="AB68" s="55"/>
      <c r="AK68" s="55"/>
      <c r="AL68" s="55"/>
      <c r="AM68" s="55"/>
      <c r="AN68" s="102"/>
      <c r="AP68" s="55"/>
      <c r="AY68" s="55"/>
      <c r="BB68" s="55"/>
      <c r="BC68" s="55"/>
      <c r="BE68" s="102"/>
      <c r="BG68" s="102"/>
    </row>
    <row r="69" spans="14:59" ht="12.75">
      <c r="N69" s="104">
        <v>63</v>
      </c>
      <c r="O69" s="50">
        <f t="shared" si="4"/>
        <v>2875205.52</v>
      </c>
      <c r="P69" s="51">
        <f>(IF('Net present values'!$D$7="Declining (3.5%)",'Discount Factors'!$D66,IF('Net present values'!$D$7="Constant (3.5%)",'Discount Factors'!$E66,IF('Net present values'!$D$7="Constant (5%)",'Discount Factors'!$F66,IF('Net present values'!$D$7="Constant (8%)",'Discount Factors'!$G66,)))))*O69</f>
        <v>386215.7535770762</v>
      </c>
      <c r="R69" s="50">
        <f t="shared" si="0"/>
        <v>0</v>
      </c>
      <c r="S69" s="51">
        <f>(IF('Net present values'!$D$7="Declining (3.5%)",'Discount Factors'!$D66,IF('Net present values'!$D$7="Constant (3.5%)",'Discount Factors'!$E66,IF('Net present values'!$D$7="Constant (5%)",'Discount Factors'!$F66,IF('Net present values'!$D$7="Constant (8%)",'Discount Factors'!$G66,)))))*R69</f>
        <v>0</v>
      </c>
      <c r="T69" s="28"/>
      <c r="U69" s="58">
        <f t="shared" si="1"/>
        <v>0</v>
      </c>
      <c r="V69" s="51">
        <f>(IF('Net present values'!$D$7="Declining (3.5%)",'Discount Factors'!$D66,IF('Net present values'!$D$7="Constant (3.5%)",'Discount Factors'!$E66,IF('Net present values'!$D$7="Constant (5%)",'Discount Factors'!$F66,IF('Net present values'!$D$7="Constant (8%)",'Discount Factors'!$G66,)))))*U69</f>
        <v>0</v>
      </c>
      <c r="Z69" s="55"/>
      <c r="AA69" s="55"/>
      <c r="AB69" s="55"/>
      <c r="AK69" s="55"/>
      <c r="AL69" s="55"/>
      <c r="AM69" s="55"/>
      <c r="AN69" s="102"/>
      <c r="AP69" s="55"/>
      <c r="AY69" s="55"/>
      <c r="BB69" s="55"/>
      <c r="BC69" s="55"/>
      <c r="BE69" s="102"/>
      <c r="BG69" s="102"/>
    </row>
    <row r="70" spans="14:59" ht="12.75">
      <c r="N70" s="104">
        <v>64</v>
      </c>
      <c r="O70" s="50">
        <f t="shared" si="4"/>
        <v>2875205.52</v>
      </c>
      <c r="P70" s="51">
        <f>(IF('Net present values'!$D$7="Declining (3.5%)",'Discount Factors'!$D67,IF('Net present values'!$D$7="Constant (3.5%)",'Discount Factors'!$E67,IF('Net present values'!$D$7="Constant (5%)",'Discount Factors'!$F67,IF('Net present values'!$D$7="Constant (8%)",'Discount Factors'!$G67,)))))*O70</f>
        <v>374966.7510457051</v>
      </c>
      <c r="R70" s="50">
        <f t="shared" si="0"/>
        <v>0</v>
      </c>
      <c r="S70" s="51">
        <f>(IF('Net present values'!$D$7="Declining (3.5%)",'Discount Factors'!$D67,IF('Net present values'!$D$7="Constant (3.5%)",'Discount Factors'!$E67,IF('Net present values'!$D$7="Constant (5%)",'Discount Factors'!$F67,IF('Net present values'!$D$7="Constant (8%)",'Discount Factors'!$G67,)))))*R70</f>
        <v>0</v>
      </c>
      <c r="T70" s="28"/>
      <c r="U70" s="58">
        <f t="shared" si="1"/>
        <v>0</v>
      </c>
      <c r="V70" s="51">
        <f>(IF('Net present values'!$D$7="Declining (3.5%)",'Discount Factors'!$D67,IF('Net present values'!$D$7="Constant (3.5%)",'Discount Factors'!$E67,IF('Net present values'!$D$7="Constant (5%)",'Discount Factors'!$F67,IF('Net present values'!$D$7="Constant (8%)",'Discount Factors'!$G67,)))))*U70</f>
        <v>0</v>
      </c>
      <c r="Z70" s="55"/>
      <c r="AA70" s="55"/>
      <c r="AB70" s="55"/>
      <c r="AK70" s="55"/>
      <c r="AL70" s="55"/>
      <c r="AM70" s="55"/>
      <c r="AN70" s="102"/>
      <c r="AP70" s="55"/>
      <c r="AY70" s="55"/>
      <c r="BB70" s="55"/>
      <c r="BC70" s="55"/>
      <c r="BE70" s="102"/>
      <c r="BG70" s="102"/>
    </row>
    <row r="71" spans="14:59" ht="12.75">
      <c r="N71" s="104">
        <v>65</v>
      </c>
      <c r="O71" s="50">
        <f t="shared" si="4"/>
        <v>2875205.52</v>
      </c>
      <c r="P71" s="51">
        <f>(IF('Net present values'!$D$7="Declining (3.5%)",'Discount Factors'!$D68,IF('Net present values'!$D$7="Constant (3.5%)",'Discount Factors'!$E68,IF('Net present values'!$D$7="Constant (5%)",'Discount Factors'!$F68,IF('Net present values'!$D$7="Constant (8%)",'Discount Factors'!$G68,)))))*O71</f>
        <v>364045.3893647622</v>
      </c>
      <c r="R71" s="50">
        <f aca="true" t="shared" si="5" ref="R71:R106">$E$27</f>
        <v>0</v>
      </c>
      <c r="S71" s="51">
        <f>(IF('Net present values'!$D$7="Declining (3.5%)",'Discount Factors'!$D68,IF('Net present values'!$D$7="Constant (3.5%)",'Discount Factors'!$E68,IF('Net present values'!$D$7="Constant (5%)",'Discount Factors'!$F68,IF('Net present values'!$D$7="Constant (8%)",'Discount Factors'!$G68,)))))*R71</f>
        <v>0</v>
      </c>
      <c r="T71" s="28"/>
      <c r="U71" s="58">
        <f aca="true" t="shared" si="6" ref="U71:U106">$E$28</f>
        <v>0</v>
      </c>
      <c r="V71" s="51">
        <f>(IF('Net present values'!$D$7="Declining (3.5%)",'Discount Factors'!$D68,IF('Net present values'!$D$7="Constant (3.5%)",'Discount Factors'!$E68,IF('Net present values'!$D$7="Constant (5%)",'Discount Factors'!$F68,IF('Net present values'!$D$7="Constant (8%)",'Discount Factors'!$G68,)))))*U71</f>
        <v>0</v>
      </c>
      <c r="Z71" s="55"/>
      <c r="AA71" s="55"/>
      <c r="AB71" s="55"/>
      <c r="AK71" s="55"/>
      <c r="AL71" s="55"/>
      <c r="AM71" s="55"/>
      <c r="AN71" s="102"/>
      <c r="AP71" s="55"/>
      <c r="AY71" s="55"/>
      <c r="BB71" s="55"/>
      <c r="BC71" s="55"/>
      <c r="BE71" s="102"/>
      <c r="BG71" s="102"/>
    </row>
    <row r="72" spans="14:59" ht="12.75">
      <c r="N72" s="104">
        <v>66</v>
      </c>
      <c r="O72" s="50">
        <f t="shared" si="4"/>
        <v>2875205.52</v>
      </c>
      <c r="P72" s="51">
        <f>(IF('Net present values'!$D$7="Declining (3.5%)",'Discount Factors'!$D69,IF('Net present values'!$D$7="Constant (3.5%)",'Discount Factors'!$E69,IF('Net present values'!$D$7="Constant (5%)",'Discount Factors'!$F69,IF('Net present values'!$D$7="Constant (8%)",'Discount Factors'!$G69,)))))*O72</f>
        <v>353442.12559685647</v>
      </c>
      <c r="R72" s="50">
        <f t="shared" si="5"/>
        <v>0</v>
      </c>
      <c r="S72" s="51">
        <f>(IF('Net present values'!$D$7="Declining (3.5%)",'Discount Factors'!$D69,IF('Net present values'!$D$7="Constant (3.5%)",'Discount Factors'!$E69,IF('Net present values'!$D$7="Constant (5%)",'Discount Factors'!$F69,IF('Net present values'!$D$7="Constant (8%)",'Discount Factors'!$G69,)))))*R72</f>
        <v>0</v>
      </c>
      <c r="T72" s="28"/>
      <c r="U72" s="58">
        <f t="shared" si="6"/>
        <v>0</v>
      </c>
      <c r="V72" s="51">
        <f>(IF('Net present values'!$D$7="Declining (3.5%)",'Discount Factors'!$D69,IF('Net present values'!$D$7="Constant (3.5%)",'Discount Factors'!$E69,IF('Net present values'!$D$7="Constant (5%)",'Discount Factors'!$F69,IF('Net present values'!$D$7="Constant (8%)",'Discount Factors'!$G69,)))))*U72</f>
        <v>0</v>
      </c>
      <c r="Z72" s="55"/>
      <c r="AA72" s="55"/>
      <c r="AB72" s="55"/>
      <c r="AK72" s="55"/>
      <c r="AL72" s="55"/>
      <c r="AM72" s="55"/>
      <c r="AN72" s="102"/>
      <c r="AP72" s="55"/>
      <c r="AY72" s="55"/>
      <c r="BB72" s="55"/>
      <c r="BC72" s="55"/>
      <c r="BE72" s="102"/>
      <c r="BG72" s="102"/>
    </row>
    <row r="73" spans="14:59" ht="12.75">
      <c r="N73" s="104">
        <v>67</v>
      </c>
      <c r="O73" s="50">
        <f t="shared" si="4"/>
        <v>2875205.52</v>
      </c>
      <c r="P73" s="51">
        <f>(IF('Net present values'!$D$7="Declining (3.5%)",'Discount Factors'!$D70,IF('Net present values'!$D$7="Constant (3.5%)",'Discount Factors'!$E70,IF('Net present values'!$D$7="Constant (5%)",'Discount Factors'!$F70,IF('Net present values'!$D$7="Constant (8%)",'Discount Factors'!$G70,)))))*O73</f>
        <v>343147.6947542296</v>
      </c>
      <c r="R73" s="50">
        <f t="shared" si="5"/>
        <v>0</v>
      </c>
      <c r="S73" s="51">
        <f>(IF('Net present values'!$D$7="Declining (3.5%)",'Discount Factors'!$D70,IF('Net present values'!$D$7="Constant (3.5%)",'Discount Factors'!$E70,IF('Net present values'!$D$7="Constant (5%)",'Discount Factors'!$F70,IF('Net present values'!$D$7="Constant (8%)",'Discount Factors'!$G70,)))))*R73</f>
        <v>0</v>
      </c>
      <c r="T73" s="28"/>
      <c r="U73" s="58">
        <f t="shared" si="6"/>
        <v>0</v>
      </c>
      <c r="V73" s="51">
        <f>(IF('Net present values'!$D$7="Declining (3.5%)",'Discount Factors'!$D70,IF('Net present values'!$D$7="Constant (3.5%)",'Discount Factors'!$E70,IF('Net present values'!$D$7="Constant (5%)",'Discount Factors'!$F70,IF('Net present values'!$D$7="Constant (8%)",'Discount Factors'!$G70,)))))*U73</f>
        <v>0</v>
      </c>
      <c r="Z73" s="55"/>
      <c r="AA73" s="55"/>
      <c r="AB73" s="55"/>
      <c r="AK73" s="55"/>
      <c r="AL73" s="55"/>
      <c r="AM73" s="55"/>
      <c r="AN73" s="102"/>
      <c r="AP73" s="55"/>
      <c r="AY73" s="55"/>
      <c r="BB73" s="55"/>
      <c r="BC73" s="55"/>
      <c r="BE73" s="102"/>
      <c r="BG73" s="102"/>
    </row>
    <row r="74" spans="14:59" ht="12.75">
      <c r="N74" s="104">
        <v>68</v>
      </c>
      <c r="O74" s="50">
        <f t="shared" si="4"/>
        <v>2875205.52</v>
      </c>
      <c r="P74" s="51">
        <f>(IF('Net present values'!$D$7="Declining (3.5%)",'Discount Factors'!$D71,IF('Net present values'!$D$7="Constant (3.5%)",'Discount Factors'!$E71,IF('Net present values'!$D$7="Constant (5%)",'Discount Factors'!$F71,IF('Net present values'!$D$7="Constant (8%)",'Discount Factors'!$G71,)))))*O74</f>
        <v>333153.10170313565</v>
      </c>
      <c r="R74" s="50">
        <f t="shared" si="5"/>
        <v>0</v>
      </c>
      <c r="S74" s="51">
        <f>(IF('Net present values'!$D$7="Declining (3.5%)",'Discount Factors'!$D71,IF('Net present values'!$D$7="Constant (3.5%)",'Discount Factors'!$E71,IF('Net present values'!$D$7="Constant (5%)",'Discount Factors'!$F71,IF('Net present values'!$D$7="Constant (8%)",'Discount Factors'!$G71,)))))*R74</f>
        <v>0</v>
      </c>
      <c r="T74" s="28"/>
      <c r="U74" s="58">
        <f t="shared" si="6"/>
        <v>0</v>
      </c>
      <c r="V74" s="51">
        <f>(IF('Net present values'!$D$7="Declining (3.5%)",'Discount Factors'!$D71,IF('Net present values'!$D$7="Constant (3.5%)",'Discount Factors'!$E71,IF('Net present values'!$D$7="Constant (5%)",'Discount Factors'!$F71,IF('Net present values'!$D$7="Constant (8%)",'Discount Factors'!$G71,)))))*U74</f>
        <v>0</v>
      </c>
      <c r="Z74" s="55"/>
      <c r="AA74" s="55"/>
      <c r="AB74" s="55"/>
      <c r="AK74" s="55"/>
      <c r="AL74" s="55"/>
      <c r="AM74" s="55"/>
      <c r="AN74" s="102"/>
      <c r="AP74" s="55"/>
      <c r="AY74" s="55"/>
      <c r="BB74" s="55"/>
      <c r="BC74" s="55"/>
      <c r="BE74" s="102"/>
      <c r="BG74" s="102"/>
    </row>
    <row r="75" spans="14:59" ht="12.75">
      <c r="N75" s="104">
        <v>69</v>
      </c>
      <c r="O75" s="50">
        <f t="shared" si="4"/>
        <v>2875205.52</v>
      </c>
      <c r="P75" s="51">
        <f>(IF('Net present values'!$D$7="Declining (3.5%)",'Discount Factors'!$D72,IF('Net present values'!$D$7="Constant (3.5%)",'Discount Factors'!$E72,IF('Net present values'!$D$7="Constant (5%)",'Discount Factors'!$F72,IF('Net present values'!$D$7="Constant (8%)",'Discount Factors'!$G72,)))))*O75</f>
        <v>323449.6133040151</v>
      </c>
      <c r="R75" s="50">
        <f t="shared" si="5"/>
        <v>0</v>
      </c>
      <c r="S75" s="51">
        <f>(IF('Net present values'!$D$7="Declining (3.5%)",'Discount Factors'!$D72,IF('Net present values'!$D$7="Constant (3.5%)",'Discount Factors'!$E72,IF('Net present values'!$D$7="Constant (5%)",'Discount Factors'!$F72,IF('Net present values'!$D$7="Constant (8%)",'Discount Factors'!$G72,)))))*R75</f>
        <v>0</v>
      </c>
      <c r="T75" s="28"/>
      <c r="U75" s="58">
        <f t="shared" si="6"/>
        <v>0</v>
      </c>
      <c r="V75" s="51">
        <f>(IF('Net present values'!$D$7="Declining (3.5%)",'Discount Factors'!$D72,IF('Net present values'!$D$7="Constant (3.5%)",'Discount Factors'!$E72,IF('Net present values'!$D$7="Constant (5%)",'Discount Factors'!$F72,IF('Net present values'!$D$7="Constant (8%)",'Discount Factors'!$G72,)))))*U75</f>
        <v>0</v>
      </c>
      <c r="Z75" s="55"/>
      <c r="AA75" s="55"/>
      <c r="AB75" s="55"/>
      <c r="AK75" s="55"/>
      <c r="AL75" s="55"/>
      <c r="AM75" s="55"/>
      <c r="AN75" s="102"/>
      <c r="AP75" s="55"/>
      <c r="AY75" s="55"/>
      <c r="BB75" s="55"/>
      <c r="BC75" s="55"/>
      <c r="BE75" s="102"/>
      <c r="BG75" s="102"/>
    </row>
    <row r="76" spans="14:59" ht="12.75">
      <c r="N76" s="104">
        <v>70</v>
      </c>
      <c r="O76" s="50">
        <f t="shared" si="4"/>
        <v>2875205.52</v>
      </c>
      <c r="P76" s="51">
        <f>(IF('Net present values'!$D$7="Declining (3.5%)",'Discount Factors'!$D73,IF('Net present values'!$D$7="Constant (3.5%)",'Discount Factors'!$E73,IF('Net present values'!$D$7="Constant (5%)",'Discount Factors'!$F73,IF('Net present values'!$D$7="Constant (8%)",'Discount Factors'!$G73,)))))*O76</f>
        <v>314028.7507805972</v>
      </c>
      <c r="R76" s="50">
        <f t="shared" si="5"/>
        <v>0</v>
      </c>
      <c r="S76" s="51">
        <f>(IF('Net present values'!$D$7="Declining (3.5%)",'Discount Factors'!$D73,IF('Net present values'!$D$7="Constant (3.5%)",'Discount Factors'!$E73,IF('Net present values'!$D$7="Constant (5%)",'Discount Factors'!$F73,IF('Net present values'!$D$7="Constant (8%)",'Discount Factors'!$G73,)))))*R76</f>
        <v>0</v>
      </c>
      <c r="T76" s="28"/>
      <c r="U76" s="58">
        <f t="shared" si="6"/>
        <v>0</v>
      </c>
      <c r="V76" s="51">
        <f>(IF('Net present values'!$D$7="Declining (3.5%)",'Discount Factors'!$D73,IF('Net present values'!$D$7="Constant (3.5%)",'Discount Factors'!$E73,IF('Net present values'!$D$7="Constant (5%)",'Discount Factors'!$F73,IF('Net present values'!$D$7="Constant (8%)",'Discount Factors'!$G73,)))))*U76</f>
        <v>0</v>
      </c>
      <c r="Z76" s="55"/>
      <c r="AA76" s="55"/>
      <c r="AB76" s="55"/>
      <c r="AK76" s="55"/>
      <c r="AL76" s="55"/>
      <c r="AM76" s="55"/>
      <c r="AN76" s="102"/>
      <c r="AP76" s="55"/>
      <c r="AY76" s="55"/>
      <c r="BB76" s="55"/>
      <c r="BC76" s="55"/>
      <c r="BE76" s="102"/>
      <c r="BG76" s="102"/>
    </row>
    <row r="77" spans="14:59" ht="12.75">
      <c r="N77" s="104">
        <v>71</v>
      </c>
      <c r="O77" s="50">
        <f t="shared" si="4"/>
        <v>2875205.52</v>
      </c>
      <c r="P77" s="51">
        <f>(IF('Net present values'!$D$7="Declining (3.5%)",'Discount Factors'!$D74,IF('Net present values'!$D$7="Constant (3.5%)",'Discount Factors'!$E74,IF('Net present values'!$D$7="Constant (5%)",'Discount Factors'!$F74,IF('Net present values'!$D$7="Constant (8%)",'Discount Factors'!$G74,)))))*O77</f>
        <v>304882.2823112595</v>
      </c>
      <c r="R77" s="50">
        <f t="shared" si="5"/>
        <v>0</v>
      </c>
      <c r="S77" s="51">
        <f>(IF('Net present values'!$D$7="Declining (3.5%)",'Discount Factors'!$D74,IF('Net present values'!$D$7="Constant (3.5%)",'Discount Factors'!$E74,IF('Net present values'!$D$7="Constant (5%)",'Discount Factors'!$F74,IF('Net present values'!$D$7="Constant (8%)",'Discount Factors'!$G74,)))))*R77</f>
        <v>0</v>
      </c>
      <c r="T77" s="28"/>
      <c r="U77" s="58">
        <f t="shared" si="6"/>
        <v>0</v>
      </c>
      <c r="V77" s="51">
        <f>(IF('Net present values'!$D$7="Declining (3.5%)",'Discount Factors'!$D74,IF('Net present values'!$D$7="Constant (3.5%)",'Discount Factors'!$E74,IF('Net present values'!$D$7="Constant (5%)",'Discount Factors'!$F74,IF('Net present values'!$D$7="Constant (8%)",'Discount Factors'!$G74,)))))*U77</f>
        <v>0</v>
      </c>
      <c r="Z77" s="55"/>
      <c r="AA77" s="55"/>
      <c r="AB77" s="55"/>
      <c r="AK77" s="55"/>
      <c r="AL77" s="55"/>
      <c r="AM77" s="55"/>
      <c r="AN77" s="102"/>
      <c r="AP77" s="55"/>
      <c r="AY77" s="55"/>
      <c r="BB77" s="55"/>
      <c r="BC77" s="55"/>
      <c r="BE77" s="102"/>
      <c r="BG77" s="102"/>
    </row>
    <row r="78" spans="14:59" ht="12.75">
      <c r="N78" s="104">
        <v>72</v>
      </c>
      <c r="O78" s="50">
        <f t="shared" si="4"/>
        <v>2875205.52</v>
      </c>
      <c r="P78" s="51">
        <f>(IF('Net present values'!$D$7="Declining (3.5%)",'Discount Factors'!$D75,IF('Net present values'!$D$7="Constant (3.5%)",'Discount Factors'!$E75,IF('Net present values'!$D$7="Constant (5%)",'Discount Factors'!$F75,IF('Net present values'!$D$7="Constant (8%)",'Discount Factors'!$G75,)))))*O78</f>
        <v>296002.2158361742</v>
      </c>
      <c r="R78" s="50">
        <f t="shared" si="5"/>
        <v>0</v>
      </c>
      <c r="S78" s="51">
        <f>(IF('Net present values'!$D$7="Declining (3.5%)",'Discount Factors'!$D75,IF('Net present values'!$D$7="Constant (3.5%)",'Discount Factors'!$E75,IF('Net present values'!$D$7="Constant (5%)",'Discount Factors'!$F75,IF('Net present values'!$D$7="Constant (8%)",'Discount Factors'!$G75,)))))*R78</f>
        <v>0</v>
      </c>
      <c r="T78" s="28"/>
      <c r="U78" s="58">
        <f t="shared" si="6"/>
        <v>0</v>
      </c>
      <c r="V78" s="51">
        <f>(IF('Net present values'!$D$7="Declining (3.5%)",'Discount Factors'!$D75,IF('Net present values'!$D$7="Constant (3.5%)",'Discount Factors'!$E75,IF('Net present values'!$D$7="Constant (5%)",'Discount Factors'!$F75,IF('Net present values'!$D$7="Constant (8%)",'Discount Factors'!$G75,)))))*U78</f>
        <v>0</v>
      </c>
      <c r="Z78" s="55"/>
      <c r="AA78" s="55"/>
      <c r="AB78" s="55"/>
      <c r="AK78" s="55"/>
      <c r="AL78" s="55"/>
      <c r="AM78" s="55"/>
      <c r="AN78" s="102"/>
      <c r="AP78" s="55"/>
      <c r="AY78" s="55"/>
      <c r="BB78" s="55"/>
      <c r="BC78" s="55"/>
      <c r="BE78" s="102"/>
      <c r="BG78" s="102"/>
    </row>
    <row r="79" spans="14:59" ht="12.75">
      <c r="N79" s="104">
        <v>73</v>
      </c>
      <c r="O79" s="50">
        <f t="shared" si="4"/>
        <v>2875205.52</v>
      </c>
      <c r="P79" s="51">
        <f>(IF('Net present values'!$D$7="Declining (3.5%)",'Discount Factors'!$D76,IF('Net present values'!$D$7="Constant (3.5%)",'Discount Factors'!$E76,IF('Net present values'!$D$7="Constant (5%)",'Discount Factors'!$F76,IF('Net present values'!$D$7="Constant (8%)",'Discount Factors'!$G76,)))))*O79</f>
        <v>287380.7920739555</v>
      </c>
      <c r="R79" s="50">
        <f t="shared" si="5"/>
        <v>0</v>
      </c>
      <c r="S79" s="51">
        <f>(IF('Net present values'!$D$7="Declining (3.5%)",'Discount Factors'!$D76,IF('Net present values'!$D$7="Constant (3.5%)",'Discount Factors'!$E76,IF('Net present values'!$D$7="Constant (5%)",'Discount Factors'!$F76,IF('Net present values'!$D$7="Constant (8%)",'Discount Factors'!$G76,)))))*R79</f>
        <v>0</v>
      </c>
      <c r="T79" s="28"/>
      <c r="U79" s="58">
        <f t="shared" si="6"/>
        <v>0</v>
      </c>
      <c r="V79" s="51">
        <f>(IF('Net present values'!$D$7="Declining (3.5%)",'Discount Factors'!$D76,IF('Net present values'!$D$7="Constant (3.5%)",'Discount Factors'!$E76,IF('Net present values'!$D$7="Constant (5%)",'Discount Factors'!$F76,IF('Net present values'!$D$7="Constant (8%)",'Discount Factors'!$G76,)))))*U79</f>
        <v>0</v>
      </c>
      <c r="Z79" s="55"/>
      <c r="AA79" s="55"/>
      <c r="AB79" s="55"/>
      <c r="AK79" s="55"/>
      <c r="AL79" s="55"/>
      <c r="AM79" s="55"/>
      <c r="AN79" s="102"/>
      <c r="AP79" s="55"/>
      <c r="AY79" s="55"/>
      <c r="BB79" s="55"/>
      <c r="BC79" s="55"/>
      <c r="BE79" s="102"/>
      <c r="BG79" s="102"/>
    </row>
    <row r="80" spans="14:59" ht="12.75">
      <c r="N80" s="104">
        <v>74</v>
      </c>
      <c r="O80" s="50">
        <f t="shared" si="4"/>
        <v>2875205.52</v>
      </c>
      <c r="P80" s="51">
        <f>(IF('Net present values'!$D$7="Declining (3.5%)",'Discount Factors'!$D77,IF('Net present values'!$D$7="Constant (3.5%)",'Discount Factors'!$E77,IF('Net present values'!$D$7="Constant (5%)",'Discount Factors'!$F77,IF('Net present values'!$D$7="Constant (8%)",'Discount Factors'!$G77,)))))*O80</f>
        <v>279010.47774170444</v>
      </c>
      <c r="R80" s="50">
        <f t="shared" si="5"/>
        <v>0</v>
      </c>
      <c r="S80" s="51">
        <f>(IF('Net present values'!$D$7="Declining (3.5%)",'Discount Factors'!$D77,IF('Net present values'!$D$7="Constant (3.5%)",'Discount Factors'!$E77,IF('Net present values'!$D$7="Constant (5%)",'Discount Factors'!$F77,IF('Net present values'!$D$7="Constant (8%)",'Discount Factors'!$G77,)))))*R80</f>
        <v>0</v>
      </c>
      <c r="T80" s="28"/>
      <c r="U80" s="58">
        <f t="shared" si="6"/>
        <v>0</v>
      </c>
      <c r="V80" s="51">
        <f>(IF('Net present values'!$D$7="Declining (3.5%)",'Discount Factors'!$D77,IF('Net present values'!$D$7="Constant (3.5%)",'Discount Factors'!$E77,IF('Net present values'!$D$7="Constant (5%)",'Discount Factors'!$F77,IF('Net present values'!$D$7="Constant (8%)",'Discount Factors'!$G77,)))))*U80</f>
        <v>0</v>
      </c>
      <c r="Z80" s="55"/>
      <c r="AA80" s="55"/>
      <c r="AB80" s="55"/>
      <c r="AK80" s="55"/>
      <c r="AL80" s="55"/>
      <c r="AM80" s="55"/>
      <c r="AN80" s="102"/>
      <c r="AP80" s="55"/>
      <c r="AY80" s="55"/>
      <c r="BB80" s="55"/>
      <c r="BC80" s="55"/>
      <c r="BE80" s="102"/>
      <c r="BG80" s="102"/>
    </row>
    <row r="81" spans="14:59" ht="12.75">
      <c r="N81" s="104">
        <v>75</v>
      </c>
      <c r="O81" s="50">
        <f t="shared" si="4"/>
        <v>2875205.52</v>
      </c>
      <c r="P81" s="51">
        <f>(IF('Net present values'!$D$7="Declining (3.5%)",'Discount Factors'!$D78,IF('Net present values'!$D$7="Constant (3.5%)",'Discount Factors'!$E78,IF('Net present values'!$D$7="Constant (5%)",'Discount Factors'!$F78,IF('Net present values'!$D$7="Constant (8%)",'Discount Factors'!$G78,)))))*O81</f>
        <v>270883.9589725286</v>
      </c>
      <c r="R81" s="50">
        <f t="shared" si="5"/>
        <v>0</v>
      </c>
      <c r="S81" s="51">
        <f>(IF('Net present values'!$D$7="Declining (3.5%)",'Discount Factors'!$D78,IF('Net present values'!$D$7="Constant (3.5%)",'Discount Factors'!$E78,IF('Net present values'!$D$7="Constant (5%)",'Discount Factors'!$F78,IF('Net present values'!$D$7="Constant (8%)",'Discount Factors'!$G78,)))))*R81</f>
        <v>0</v>
      </c>
      <c r="T81" s="28"/>
      <c r="U81" s="58">
        <f t="shared" si="6"/>
        <v>0</v>
      </c>
      <c r="V81" s="51">
        <f>(IF('Net present values'!$D$7="Declining (3.5%)",'Discount Factors'!$D78,IF('Net present values'!$D$7="Constant (3.5%)",'Discount Factors'!$E78,IF('Net present values'!$D$7="Constant (5%)",'Discount Factors'!$F78,IF('Net present values'!$D$7="Constant (8%)",'Discount Factors'!$G78,)))))*U81</f>
        <v>0</v>
      </c>
      <c r="Z81" s="55"/>
      <c r="AA81" s="55"/>
      <c r="AB81" s="55"/>
      <c r="AK81" s="55"/>
      <c r="AL81" s="55"/>
      <c r="AM81" s="55"/>
      <c r="AN81" s="102"/>
      <c r="AP81" s="55"/>
      <c r="AY81" s="55"/>
      <c r="BB81" s="55"/>
      <c r="BC81" s="55"/>
      <c r="BE81" s="102"/>
      <c r="BG81" s="102"/>
    </row>
    <row r="82" spans="14:59" ht="12.75">
      <c r="N82" s="104">
        <v>76</v>
      </c>
      <c r="O82" s="50">
        <f t="shared" si="4"/>
        <v>2875205.52</v>
      </c>
      <c r="P82" s="51">
        <f>(IF('Net present values'!$D$7="Declining (3.5%)",'Discount Factors'!$D79,IF('Net present values'!$D$7="Constant (3.5%)",'Discount Factors'!$E79,IF('Net present values'!$D$7="Constant (5%)",'Discount Factors'!$F79,IF('Net present values'!$D$7="Constant (8%)",'Discount Factors'!$G79,)))))*O82</f>
        <v>264277.03314393037</v>
      </c>
      <c r="R82" s="50">
        <f t="shared" si="5"/>
        <v>0</v>
      </c>
      <c r="S82" s="51">
        <f>(IF('Net present values'!$D$7="Declining (3.5%)",'Discount Factors'!$D79,IF('Net present values'!$D$7="Constant (3.5%)",'Discount Factors'!$E79,IF('Net present values'!$D$7="Constant (5%)",'Discount Factors'!$F79,IF('Net present values'!$D$7="Constant (8%)",'Discount Factors'!$G79,)))))*R82</f>
        <v>0</v>
      </c>
      <c r="T82" s="28"/>
      <c r="U82" s="58">
        <f t="shared" si="6"/>
        <v>0</v>
      </c>
      <c r="V82" s="51">
        <f>(IF('Net present values'!$D$7="Declining (3.5%)",'Discount Factors'!$D79,IF('Net present values'!$D$7="Constant (3.5%)",'Discount Factors'!$E79,IF('Net present values'!$D$7="Constant (5%)",'Discount Factors'!$F79,IF('Net present values'!$D$7="Constant (8%)",'Discount Factors'!$G79,)))))*U82</f>
        <v>0</v>
      </c>
      <c r="Z82" s="55"/>
      <c r="AA82" s="55"/>
      <c r="AB82" s="55"/>
      <c r="AK82" s="55"/>
      <c r="AL82" s="55"/>
      <c r="AM82" s="55"/>
      <c r="AN82" s="102"/>
      <c r="AP82" s="55"/>
      <c r="AY82" s="55"/>
      <c r="BB82" s="55"/>
      <c r="BC82" s="55"/>
      <c r="BE82" s="102"/>
      <c r="BG82" s="102"/>
    </row>
    <row r="83" spans="14:59" ht="12.75">
      <c r="N83" s="104">
        <v>77</v>
      </c>
      <c r="O83" s="50">
        <f t="shared" si="4"/>
        <v>2875205.52</v>
      </c>
      <c r="P83" s="51">
        <f>(IF('Net present values'!$D$7="Declining (3.5%)",'Discount Factors'!$D80,IF('Net present values'!$D$7="Constant (3.5%)",'Discount Factors'!$E80,IF('Net present values'!$D$7="Constant (5%)",'Discount Factors'!$F80,IF('Net present values'!$D$7="Constant (8%)",'Discount Factors'!$G80,)))))*O83</f>
        <v>257831.2518477369</v>
      </c>
      <c r="R83" s="50">
        <f t="shared" si="5"/>
        <v>0</v>
      </c>
      <c r="S83" s="51">
        <f>(IF('Net present values'!$D$7="Declining (3.5%)",'Discount Factors'!$D80,IF('Net present values'!$D$7="Constant (3.5%)",'Discount Factors'!$E80,IF('Net present values'!$D$7="Constant (5%)",'Discount Factors'!$F80,IF('Net present values'!$D$7="Constant (8%)",'Discount Factors'!$G80,)))))*R83</f>
        <v>0</v>
      </c>
      <c r="T83" s="28"/>
      <c r="U83" s="58">
        <f t="shared" si="6"/>
        <v>0</v>
      </c>
      <c r="V83" s="51">
        <f>(IF('Net present values'!$D$7="Declining (3.5%)",'Discount Factors'!$D80,IF('Net present values'!$D$7="Constant (3.5%)",'Discount Factors'!$E80,IF('Net present values'!$D$7="Constant (5%)",'Discount Factors'!$F80,IF('Net present values'!$D$7="Constant (8%)",'Discount Factors'!$G80,)))))*U83</f>
        <v>0</v>
      </c>
      <c r="Z83" s="55"/>
      <c r="AA83" s="55"/>
      <c r="AB83" s="55"/>
      <c r="AK83" s="55"/>
      <c r="AL83" s="55"/>
      <c r="AM83" s="55"/>
      <c r="AN83" s="102"/>
      <c r="AP83" s="55"/>
      <c r="AY83" s="55"/>
      <c r="BB83" s="55"/>
      <c r="BC83" s="55"/>
      <c r="BE83" s="102"/>
      <c r="BG83" s="102"/>
    </row>
    <row r="84" spans="14:59" ht="12.75">
      <c r="N84" s="104">
        <v>78</v>
      </c>
      <c r="O84" s="50">
        <f t="shared" si="4"/>
        <v>2875205.52</v>
      </c>
      <c r="P84" s="51">
        <f>(IF('Net present values'!$D$7="Declining (3.5%)",'Discount Factors'!$D81,IF('Net present values'!$D$7="Constant (3.5%)",'Discount Factors'!$E81,IF('Net present values'!$D$7="Constant (5%)",'Discount Factors'!$F81,IF('Net present values'!$D$7="Constant (8%)",'Discount Factors'!$G81,)))))*O84</f>
        <v>251542.68472949945</v>
      </c>
      <c r="R84" s="50">
        <f t="shared" si="5"/>
        <v>0</v>
      </c>
      <c r="S84" s="51">
        <f>(IF('Net present values'!$D$7="Declining (3.5%)",'Discount Factors'!$D81,IF('Net present values'!$D$7="Constant (3.5%)",'Discount Factors'!$E81,IF('Net present values'!$D$7="Constant (5%)",'Discount Factors'!$F81,IF('Net present values'!$D$7="Constant (8%)",'Discount Factors'!$G81,)))))*R84</f>
        <v>0</v>
      </c>
      <c r="T84" s="28"/>
      <c r="U84" s="58">
        <f t="shared" si="6"/>
        <v>0</v>
      </c>
      <c r="V84" s="51">
        <f>(IF('Net present values'!$D$7="Declining (3.5%)",'Discount Factors'!$D81,IF('Net present values'!$D$7="Constant (3.5%)",'Discount Factors'!$E81,IF('Net present values'!$D$7="Constant (5%)",'Discount Factors'!$F81,IF('Net present values'!$D$7="Constant (8%)",'Discount Factors'!$G81,)))))*U84</f>
        <v>0</v>
      </c>
      <c r="Z84" s="55"/>
      <c r="AA84" s="55"/>
      <c r="AB84" s="55"/>
      <c r="AK84" s="55"/>
      <c r="AL84" s="55"/>
      <c r="AM84" s="55"/>
      <c r="AN84" s="102"/>
      <c r="AP84" s="55"/>
      <c r="AY84" s="55"/>
      <c r="BB84" s="55"/>
      <c r="BC84" s="55"/>
      <c r="BE84" s="102"/>
      <c r="BG84" s="102"/>
    </row>
    <row r="85" spans="14:59" ht="12.75">
      <c r="N85" s="104">
        <v>79</v>
      </c>
      <c r="O85" s="50">
        <f t="shared" si="4"/>
        <v>2875205.52</v>
      </c>
      <c r="P85" s="51">
        <f>(IF('Net present values'!$D$7="Declining (3.5%)",'Discount Factors'!$D82,IF('Net present values'!$D$7="Constant (3.5%)",'Discount Factors'!$E82,IF('Net present values'!$D$7="Constant (5%)",'Discount Factors'!$F82,IF('Net present values'!$D$7="Constant (8%)",'Discount Factors'!$G82,)))))*O85</f>
        <v>245407.49729707267</v>
      </c>
      <c r="R85" s="50">
        <f t="shared" si="5"/>
        <v>0</v>
      </c>
      <c r="S85" s="51">
        <f>(IF('Net present values'!$D$7="Declining (3.5%)",'Discount Factors'!$D82,IF('Net present values'!$D$7="Constant (3.5%)",'Discount Factors'!$E82,IF('Net present values'!$D$7="Constant (5%)",'Discount Factors'!$F82,IF('Net present values'!$D$7="Constant (8%)",'Discount Factors'!$G82,)))))*R85</f>
        <v>0</v>
      </c>
      <c r="T85" s="28"/>
      <c r="U85" s="58">
        <f t="shared" si="6"/>
        <v>0</v>
      </c>
      <c r="V85" s="51">
        <f>(IF('Net present values'!$D$7="Declining (3.5%)",'Discount Factors'!$D82,IF('Net present values'!$D$7="Constant (3.5%)",'Discount Factors'!$E82,IF('Net present values'!$D$7="Constant (5%)",'Discount Factors'!$F82,IF('Net present values'!$D$7="Constant (8%)",'Discount Factors'!$G82,)))))*U85</f>
        <v>0</v>
      </c>
      <c r="Z85" s="55"/>
      <c r="AA85" s="55"/>
      <c r="AB85" s="55"/>
      <c r="AK85" s="55"/>
      <c r="AL85" s="55"/>
      <c r="AM85" s="55"/>
      <c r="AN85" s="102"/>
      <c r="AP85" s="55"/>
      <c r="AY85" s="55"/>
      <c r="BB85" s="55"/>
      <c r="BC85" s="55"/>
      <c r="BE85" s="102"/>
      <c r="BG85" s="102"/>
    </row>
    <row r="86" spans="14:59" ht="12.75">
      <c r="N86" s="104">
        <v>80</v>
      </c>
      <c r="O86" s="50">
        <f t="shared" si="4"/>
        <v>2875205.52</v>
      </c>
      <c r="P86" s="51">
        <f>(IF('Net present values'!$D$7="Declining (3.5%)",'Discount Factors'!$D83,IF('Net present values'!$D$7="Constant (3.5%)",'Discount Factors'!$E83,IF('Net present values'!$D$7="Constant (5%)",'Discount Factors'!$F83,IF('Net present values'!$D$7="Constant (8%)",'Discount Factors'!$G83,)))))*O86</f>
        <v>239421.94858250988</v>
      </c>
      <c r="R86" s="50">
        <f t="shared" si="5"/>
        <v>0</v>
      </c>
      <c r="S86" s="51">
        <f>(IF('Net present values'!$D$7="Declining (3.5%)",'Discount Factors'!$D83,IF('Net present values'!$D$7="Constant (3.5%)",'Discount Factors'!$E83,IF('Net present values'!$D$7="Constant (5%)",'Discount Factors'!$F83,IF('Net present values'!$D$7="Constant (8%)",'Discount Factors'!$G83,)))))*R86</f>
        <v>0</v>
      </c>
      <c r="T86" s="28"/>
      <c r="U86" s="58">
        <f t="shared" si="6"/>
        <v>0</v>
      </c>
      <c r="V86" s="51">
        <f>(IF('Net present values'!$D$7="Declining (3.5%)",'Discount Factors'!$D83,IF('Net present values'!$D$7="Constant (3.5%)",'Discount Factors'!$E83,IF('Net present values'!$D$7="Constant (5%)",'Discount Factors'!$F83,IF('Net present values'!$D$7="Constant (8%)",'Discount Factors'!$G83,)))))*U86</f>
        <v>0</v>
      </c>
      <c r="Z86" s="55"/>
      <c r="AA86" s="55"/>
      <c r="AB86" s="55"/>
      <c r="AK86" s="55"/>
      <c r="AL86" s="55"/>
      <c r="AM86" s="55"/>
      <c r="AN86" s="102"/>
      <c r="AP86" s="55"/>
      <c r="AY86" s="55"/>
      <c r="BB86" s="55"/>
      <c r="BC86" s="55"/>
      <c r="BE86" s="102"/>
      <c r="BG86" s="102"/>
    </row>
    <row r="87" spans="14:59" ht="12.75">
      <c r="N87" s="104">
        <v>81</v>
      </c>
      <c r="O87" s="50">
        <f t="shared" si="4"/>
        <v>2875205.52</v>
      </c>
      <c r="P87" s="51">
        <f>(IF('Net present values'!$D$7="Declining (3.5%)",'Discount Factors'!$D84,IF('Net present values'!$D$7="Constant (3.5%)",'Discount Factors'!$E84,IF('Net present values'!$D$7="Constant (5%)",'Discount Factors'!$F84,IF('Net present values'!$D$7="Constant (8%)",'Discount Factors'!$G84,)))))*O87</f>
        <v>233582.3888609853</v>
      </c>
      <c r="R87" s="50">
        <f t="shared" si="5"/>
        <v>0</v>
      </c>
      <c r="S87" s="51">
        <f>(IF('Net present values'!$D$7="Declining (3.5%)",'Discount Factors'!$D84,IF('Net present values'!$D$7="Constant (3.5%)",'Discount Factors'!$E84,IF('Net present values'!$D$7="Constant (5%)",'Discount Factors'!$F84,IF('Net present values'!$D$7="Constant (8%)",'Discount Factors'!$G84,)))))*R87</f>
        <v>0</v>
      </c>
      <c r="T87" s="28"/>
      <c r="U87" s="58">
        <f t="shared" si="6"/>
        <v>0</v>
      </c>
      <c r="V87" s="51">
        <f>(IF('Net present values'!$D$7="Declining (3.5%)",'Discount Factors'!$D84,IF('Net present values'!$D$7="Constant (3.5%)",'Discount Factors'!$E84,IF('Net present values'!$D$7="Constant (5%)",'Discount Factors'!$F84,IF('Net present values'!$D$7="Constant (8%)",'Discount Factors'!$G84,)))))*U87</f>
        <v>0</v>
      </c>
      <c r="Z87" s="55"/>
      <c r="AA87" s="55"/>
      <c r="AB87" s="55"/>
      <c r="AK87" s="55"/>
      <c r="AL87" s="55"/>
      <c r="AM87" s="55"/>
      <c r="AN87" s="102"/>
      <c r="AP87" s="55"/>
      <c r="AY87" s="55"/>
      <c r="BB87" s="55"/>
      <c r="BC87" s="55"/>
      <c r="BE87" s="102"/>
      <c r="BG87" s="102"/>
    </row>
    <row r="88" spans="14:59" ht="12.75">
      <c r="N88" s="104">
        <v>82</v>
      </c>
      <c r="O88" s="50">
        <f t="shared" si="4"/>
        <v>2875205.52</v>
      </c>
      <c r="P88" s="51">
        <f>(IF('Net present values'!$D$7="Declining (3.5%)",'Discount Factors'!$D85,IF('Net present values'!$D$7="Constant (3.5%)",'Discount Factors'!$E85,IF('Net present values'!$D$7="Constant (5%)",'Discount Factors'!$F85,IF('Net present values'!$D$7="Constant (8%)",'Discount Factors'!$G85,)))))*O88</f>
        <v>227885.2574253515</v>
      </c>
      <c r="R88" s="50">
        <f t="shared" si="5"/>
        <v>0</v>
      </c>
      <c r="S88" s="51">
        <f>(IF('Net present values'!$D$7="Declining (3.5%)",'Discount Factors'!$D85,IF('Net present values'!$D$7="Constant (3.5%)",'Discount Factors'!$E85,IF('Net present values'!$D$7="Constant (5%)",'Discount Factors'!$F85,IF('Net present values'!$D$7="Constant (8%)",'Discount Factors'!$G85,)))))*R88</f>
        <v>0</v>
      </c>
      <c r="T88" s="28"/>
      <c r="U88" s="58">
        <f t="shared" si="6"/>
        <v>0</v>
      </c>
      <c r="V88" s="51">
        <f>(IF('Net present values'!$D$7="Declining (3.5%)",'Discount Factors'!$D85,IF('Net present values'!$D$7="Constant (3.5%)",'Discount Factors'!$E85,IF('Net present values'!$D$7="Constant (5%)",'Discount Factors'!$F85,IF('Net present values'!$D$7="Constant (8%)",'Discount Factors'!$G85,)))))*U88</f>
        <v>0</v>
      </c>
      <c r="Z88" s="55"/>
      <c r="AA88" s="55"/>
      <c r="AB88" s="55"/>
      <c r="AK88" s="55"/>
      <c r="AL88" s="55"/>
      <c r="AM88" s="55"/>
      <c r="AN88" s="102"/>
      <c r="AP88" s="55"/>
      <c r="AY88" s="55"/>
      <c r="BB88" s="55"/>
      <c r="BC88" s="55"/>
      <c r="BE88" s="102"/>
      <c r="BG88" s="102"/>
    </row>
    <row r="89" spans="14:59" ht="12.75">
      <c r="N89" s="104">
        <v>83</v>
      </c>
      <c r="O89" s="50">
        <f t="shared" si="4"/>
        <v>2875205.52</v>
      </c>
      <c r="P89" s="51">
        <f>(IF('Net present values'!$D$7="Declining (3.5%)",'Discount Factors'!$D86,IF('Net present values'!$D$7="Constant (3.5%)",'Discount Factors'!$E86,IF('Net present values'!$D$7="Constant (5%)",'Discount Factors'!$F86,IF('Net present values'!$D$7="Constant (8%)",'Discount Factors'!$G86,)))))*O89</f>
        <v>222327.0804149771</v>
      </c>
      <c r="R89" s="50">
        <f t="shared" si="5"/>
        <v>0</v>
      </c>
      <c r="S89" s="51">
        <f>(IF('Net present values'!$D$7="Declining (3.5%)",'Discount Factors'!$D86,IF('Net present values'!$D$7="Constant (3.5%)",'Discount Factors'!$E86,IF('Net present values'!$D$7="Constant (5%)",'Discount Factors'!$F86,IF('Net present values'!$D$7="Constant (8%)",'Discount Factors'!$G86,)))))*R89</f>
        <v>0</v>
      </c>
      <c r="T89" s="28"/>
      <c r="U89" s="58">
        <f t="shared" si="6"/>
        <v>0</v>
      </c>
      <c r="V89" s="51">
        <f>(IF('Net present values'!$D$7="Declining (3.5%)",'Discount Factors'!$D86,IF('Net present values'!$D$7="Constant (3.5%)",'Discount Factors'!$E86,IF('Net present values'!$D$7="Constant (5%)",'Discount Factors'!$F86,IF('Net present values'!$D$7="Constant (8%)",'Discount Factors'!$G86,)))))*U89</f>
        <v>0</v>
      </c>
      <c r="Z89" s="55"/>
      <c r="AA89" s="55"/>
      <c r="AB89" s="55"/>
      <c r="AK89" s="55"/>
      <c r="AL89" s="55"/>
      <c r="AM89" s="55"/>
      <c r="AN89" s="102"/>
      <c r="AP89" s="55"/>
      <c r="AY89" s="55"/>
      <c r="BB89" s="55"/>
      <c r="BC89" s="55"/>
      <c r="BE89" s="102"/>
      <c r="BG89" s="102"/>
    </row>
    <row r="90" spans="14:59" ht="12.75">
      <c r="N90" s="104">
        <v>84</v>
      </c>
      <c r="O90" s="50">
        <f t="shared" si="4"/>
        <v>2875205.52</v>
      </c>
      <c r="P90" s="51">
        <f>(IF('Net present values'!$D$7="Declining (3.5%)",'Discount Factors'!$D87,IF('Net present values'!$D$7="Constant (3.5%)",'Discount Factors'!$E87,IF('Net present values'!$D$7="Constant (5%)",'Discount Factors'!$F87,IF('Net present values'!$D$7="Constant (8%)",'Discount Factors'!$G87,)))))*O90</f>
        <v>216904.46869753866</v>
      </c>
      <c r="R90" s="50">
        <f t="shared" si="5"/>
        <v>0</v>
      </c>
      <c r="S90" s="51">
        <f>(IF('Net present values'!$D$7="Declining (3.5%)",'Discount Factors'!$D87,IF('Net present values'!$D$7="Constant (3.5%)",'Discount Factors'!$E87,IF('Net present values'!$D$7="Constant (5%)",'Discount Factors'!$F87,IF('Net present values'!$D$7="Constant (8%)",'Discount Factors'!$G87,)))))*R90</f>
        <v>0</v>
      </c>
      <c r="T90" s="28"/>
      <c r="U90" s="58">
        <f t="shared" si="6"/>
        <v>0</v>
      </c>
      <c r="V90" s="51">
        <f>(IF('Net present values'!$D$7="Declining (3.5%)",'Discount Factors'!$D87,IF('Net present values'!$D$7="Constant (3.5%)",'Discount Factors'!$E87,IF('Net present values'!$D$7="Constant (5%)",'Discount Factors'!$F87,IF('Net present values'!$D$7="Constant (8%)",'Discount Factors'!$G87,)))))*U90</f>
        <v>0</v>
      </c>
      <c r="Z90" s="55"/>
      <c r="AA90" s="55"/>
      <c r="AB90" s="55"/>
      <c r="AK90" s="55"/>
      <c r="AL90" s="55"/>
      <c r="AM90" s="55"/>
      <c r="AN90" s="102"/>
      <c r="AP90" s="55"/>
      <c r="AY90" s="55"/>
      <c r="BB90" s="55"/>
      <c r="BC90" s="55"/>
      <c r="BE90" s="102"/>
      <c r="BG90" s="102"/>
    </row>
    <row r="91" spans="14:59" ht="12.75">
      <c r="N91" s="104">
        <v>85</v>
      </c>
      <c r="O91" s="50">
        <f t="shared" si="4"/>
        <v>2875205.52</v>
      </c>
      <c r="P91" s="51">
        <f>(IF('Net present values'!$D$7="Declining (3.5%)",'Discount Factors'!$D88,IF('Net present values'!$D$7="Constant (3.5%)",'Discount Factors'!$E88,IF('Net present values'!$D$7="Constant (5%)",'Discount Factors'!$F88,IF('Net present values'!$D$7="Constant (8%)",'Discount Factors'!$G88,)))))*O91</f>
        <v>211614.11580247674</v>
      </c>
      <c r="R91" s="50">
        <f t="shared" si="5"/>
        <v>0</v>
      </c>
      <c r="S91" s="51">
        <f>(IF('Net present values'!$D$7="Declining (3.5%)",'Discount Factors'!$D88,IF('Net present values'!$D$7="Constant (3.5%)",'Discount Factors'!$E88,IF('Net present values'!$D$7="Constant (5%)",'Discount Factors'!$F88,IF('Net present values'!$D$7="Constant (8%)",'Discount Factors'!$G88,)))))*R91</f>
        <v>0</v>
      </c>
      <c r="T91" s="28"/>
      <c r="U91" s="58">
        <f t="shared" si="6"/>
        <v>0</v>
      </c>
      <c r="V91" s="51">
        <f>(IF('Net present values'!$D$7="Declining (3.5%)",'Discount Factors'!$D88,IF('Net present values'!$D$7="Constant (3.5%)",'Discount Factors'!$E88,IF('Net present values'!$D$7="Constant (5%)",'Discount Factors'!$F88,IF('Net present values'!$D$7="Constant (8%)",'Discount Factors'!$G88,)))))*U91</f>
        <v>0</v>
      </c>
      <c r="Z91" s="55"/>
      <c r="AA91" s="55"/>
      <c r="AB91" s="55"/>
      <c r="AK91" s="55"/>
      <c r="AL91" s="55"/>
      <c r="AM91" s="55"/>
      <c r="AN91" s="102"/>
      <c r="AP91" s="55"/>
      <c r="AY91" s="55"/>
      <c r="BB91" s="55"/>
      <c r="BC91" s="55"/>
      <c r="BE91" s="102"/>
      <c r="BG91" s="102"/>
    </row>
    <row r="92" spans="14:59" ht="12.75">
      <c r="N92" s="104">
        <v>86</v>
      </c>
      <c r="O92" s="50">
        <f t="shared" si="4"/>
        <v>2875205.52</v>
      </c>
      <c r="P92" s="51">
        <f>(IF('Net present values'!$D$7="Declining (3.5%)",'Discount Factors'!$D89,IF('Net present values'!$D$7="Constant (3.5%)",'Discount Factors'!$E89,IF('Net present values'!$D$7="Constant (5%)",'Discount Factors'!$F89,IF('Net present values'!$D$7="Constant (8%)",'Discount Factors'!$G89,)))))*O92</f>
        <v>206452.7959048554</v>
      </c>
      <c r="R92" s="50">
        <f t="shared" si="5"/>
        <v>0</v>
      </c>
      <c r="S92" s="51">
        <f>(IF('Net present values'!$D$7="Declining (3.5%)",'Discount Factors'!$D89,IF('Net present values'!$D$7="Constant (3.5%)",'Discount Factors'!$E89,IF('Net present values'!$D$7="Constant (5%)",'Discount Factors'!$F89,IF('Net present values'!$D$7="Constant (8%)",'Discount Factors'!$G89,)))))*R92</f>
        <v>0</v>
      </c>
      <c r="T92" s="28"/>
      <c r="U92" s="58">
        <f t="shared" si="6"/>
        <v>0</v>
      </c>
      <c r="V92" s="51">
        <f>(IF('Net present values'!$D$7="Declining (3.5%)",'Discount Factors'!$D89,IF('Net present values'!$D$7="Constant (3.5%)",'Discount Factors'!$E89,IF('Net present values'!$D$7="Constant (5%)",'Discount Factors'!$F89,IF('Net present values'!$D$7="Constant (8%)",'Discount Factors'!$G89,)))))*U92</f>
        <v>0</v>
      </c>
      <c r="Z92" s="55"/>
      <c r="AA92" s="55"/>
      <c r="AB92" s="55"/>
      <c r="AK92" s="55"/>
      <c r="AL92" s="55"/>
      <c r="AM92" s="55"/>
      <c r="AN92" s="102"/>
      <c r="AP92" s="55"/>
      <c r="AY92" s="55"/>
      <c r="BB92" s="55"/>
      <c r="BC92" s="55"/>
      <c r="BE92" s="102"/>
      <c r="BG92" s="102"/>
    </row>
    <row r="93" spans="14:59" ht="12.75">
      <c r="N93" s="104">
        <v>87</v>
      </c>
      <c r="O93" s="50">
        <f t="shared" si="4"/>
        <v>2875205.52</v>
      </c>
      <c r="P93" s="51">
        <f>(IF('Net present values'!$D$7="Declining (3.5%)",'Discount Factors'!$D90,IF('Net present values'!$D$7="Constant (3.5%)",'Discount Factors'!$E90,IF('Net present values'!$D$7="Constant (5%)",'Discount Factors'!$F90,IF('Net present values'!$D$7="Constant (8%)",'Discount Factors'!$G90,)))))*O93</f>
        <v>201417.3618583955</v>
      </c>
      <c r="R93" s="50">
        <f t="shared" si="5"/>
        <v>0</v>
      </c>
      <c r="S93" s="51">
        <f>(IF('Net present values'!$D$7="Declining (3.5%)",'Discount Factors'!$D90,IF('Net present values'!$D$7="Constant (3.5%)",'Discount Factors'!$E90,IF('Net present values'!$D$7="Constant (5%)",'Discount Factors'!$F90,IF('Net present values'!$D$7="Constant (8%)",'Discount Factors'!$G90,)))))*R93</f>
        <v>0</v>
      </c>
      <c r="T93" s="28"/>
      <c r="U93" s="58">
        <f t="shared" si="6"/>
        <v>0</v>
      </c>
      <c r="V93" s="51">
        <f>(IF('Net present values'!$D$7="Declining (3.5%)",'Discount Factors'!$D90,IF('Net present values'!$D$7="Constant (3.5%)",'Discount Factors'!$E90,IF('Net present values'!$D$7="Constant (5%)",'Discount Factors'!$F90,IF('Net present values'!$D$7="Constant (8%)",'Discount Factors'!$G90,)))))*U93</f>
        <v>0</v>
      </c>
      <c r="Z93" s="55"/>
      <c r="AA93" s="55"/>
      <c r="AB93" s="55"/>
      <c r="AK93" s="55"/>
      <c r="AL93" s="55"/>
      <c r="AM93" s="55"/>
      <c r="AN93" s="102"/>
      <c r="AP93" s="55"/>
      <c r="AY93" s="55"/>
      <c r="BB93" s="55"/>
      <c r="BC93" s="55"/>
      <c r="BE93" s="102"/>
      <c r="BG93" s="102"/>
    </row>
    <row r="94" spans="14:59" ht="12.75">
      <c r="N94" s="104">
        <v>88</v>
      </c>
      <c r="O94" s="50">
        <f t="shared" si="4"/>
        <v>2875205.52</v>
      </c>
      <c r="P94" s="51">
        <f>(IF('Net present values'!$D$7="Declining (3.5%)",'Discount Factors'!$D91,IF('Net present values'!$D$7="Constant (3.5%)",'Discount Factors'!$E91,IF('Net present values'!$D$7="Constant (5%)",'Discount Factors'!$F91,IF('Net present values'!$D$7="Constant (8%)",'Discount Factors'!$G91,)))))*O94</f>
        <v>196504.74327648338</v>
      </c>
      <c r="R94" s="50">
        <f t="shared" si="5"/>
        <v>0</v>
      </c>
      <c r="S94" s="51">
        <f>(IF('Net present values'!$D$7="Declining (3.5%)",'Discount Factors'!$D91,IF('Net present values'!$D$7="Constant (3.5%)",'Discount Factors'!$E91,IF('Net present values'!$D$7="Constant (5%)",'Discount Factors'!$F91,IF('Net present values'!$D$7="Constant (8%)",'Discount Factors'!$G91,)))))*R94</f>
        <v>0</v>
      </c>
      <c r="T94" s="28"/>
      <c r="U94" s="58">
        <f t="shared" si="6"/>
        <v>0</v>
      </c>
      <c r="V94" s="51">
        <f>(IF('Net present values'!$D$7="Declining (3.5%)",'Discount Factors'!$D91,IF('Net present values'!$D$7="Constant (3.5%)",'Discount Factors'!$E91,IF('Net present values'!$D$7="Constant (5%)",'Discount Factors'!$F91,IF('Net present values'!$D$7="Constant (8%)",'Discount Factors'!$G91,)))))*U94</f>
        <v>0</v>
      </c>
      <c r="Z94" s="55"/>
      <c r="AA94" s="55"/>
      <c r="AB94" s="55"/>
      <c r="AK94" s="55"/>
      <c r="AL94" s="55"/>
      <c r="AM94" s="55"/>
      <c r="AN94" s="102"/>
      <c r="AP94" s="55"/>
      <c r="AY94" s="55"/>
      <c r="BB94" s="55"/>
      <c r="BC94" s="55"/>
      <c r="BE94" s="102"/>
      <c r="BG94" s="102"/>
    </row>
    <row r="95" spans="14:59" ht="12.75">
      <c r="N95" s="104">
        <v>89</v>
      </c>
      <c r="O95" s="50">
        <f t="shared" si="4"/>
        <v>2875205.52</v>
      </c>
      <c r="P95" s="51">
        <f>(IF('Net present values'!$D$7="Declining (3.5%)",'Discount Factors'!$D92,IF('Net present values'!$D$7="Constant (3.5%)",'Discount Factors'!$E92,IF('Net present values'!$D$7="Constant (5%)",'Discount Factors'!$F92,IF('Net present values'!$D$7="Constant (8%)",'Discount Factors'!$G92,)))))*O95</f>
        <v>191711.94465998386</v>
      </c>
      <c r="R95" s="50">
        <f t="shared" si="5"/>
        <v>0</v>
      </c>
      <c r="S95" s="51">
        <f>(IF('Net present values'!$D$7="Declining (3.5%)",'Discount Factors'!$D92,IF('Net present values'!$D$7="Constant (3.5%)",'Discount Factors'!$E92,IF('Net present values'!$D$7="Constant (5%)",'Discount Factors'!$F92,IF('Net present values'!$D$7="Constant (8%)",'Discount Factors'!$G92,)))))*R95</f>
        <v>0</v>
      </c>
      <c r="T95" s="28"/>
      <c r="U95" s="58">
        <f t="shared" si="6"/>
        <v>0</v>
      </c>
      <c r="V95" s="51">
        <f>(IF('Net present values'!$D$7="Declining (3.5%)",'Discount Factors'!$D92,IF('Net present values'!$D$7="Constant (3.5%)",'Discount Factors'!$E92,IF('Net present values'!$D$7="Constant (5%)",'Discount Factors'!$F92,IF('Net present values'!$D$7="Constant (8%)",'Discount Factors'!$G92,)))))*U95</f>
        <v>0</v>
      </c>
      <c r="Z95" s="55"/>
      <c r="AA95" s="55"/>
      <c r="AB95" s="55"/>
      <c r="AK95" s="55"/>
      <c r="AL95" s="55"/>
      <c r="AM95" s="55"/>
      <c r="AN95" s="102"/>
      <c r="AP95" s="55"/>
      <c r="AY95" s="55"/>
      <c r="BB95" s="55"/>
      <c r="BC95" s="55"/>
      <c r="BE95" s="102"/>
      <c r="BG95" s="102"/>
    </row>
    <row r="96" spans="14:59" ht="12.75">
      <c r="N96" s="104">
        <v>90</v>
      </c>
      <c r="O96" s="50">
        <f t="shared" si="4"/>
        <v>2875205.52</v>
      </c>
      <c r="P96" s="51">
        <f>(IF('Net present values'!$D$7="Declining (3.5%)",'Discount Factors'!$D93,IF('Net present values'!$D$7="Constant (3.5%)",'Discount Factors'!$E93,IF('Net present values'!$D$7="Constant (5%)",'Discount Factors'!$F93,IF('Net present values'!$D$7="Constant (8%)",'Discount Factors'!$G93,)))))*O96</f>
        <v>187036.04357071593</v>
      </c>
      <c r="R96" s="50">
        <f t="shared" si="5"/>
        <v>0</v>
      </c>
      <c r="S96" s="51">
        <f>(IF('Net present values'!$D$7="Declining (3.5%)",'Discount Factors'!$D93,IF('Net present values'!$D$7="Constant (3.5%)",'Discount Factors'!$E93,IF('Net present values'!$D$7="Constant (5%)",'Discount Factors'!$F93,IF('Net present values'!$D$7="Constant (8%)",'Discount Factors'!$G93,)))))*R96</f>
        <v>0</v>
      </c>
      <c r="T96" s="28"/>
      <c r="U96" s="58">
        <f t="shared" si="6"/>
        <v>0</v>
      </c>
      <c r="V96" s="51">
        <f>(IF('Net present values'!$D$7="Declining (3.5%)",'Discount Factors'!$D93,IF('Net present values'!$D$7="Constant (3.5%)",'Discount Factors'!$E93,IF('Net present values'!$D$7="Constant (5%)",'Discount Factors'!$F93,IF('Net present values'!$D$7="Constant (8%)",'Discount Factors'!$G93,)))))*U96</f>
        <v>0</v>
      </c>
      <c r="Z96" s="55"/>
      <c r="AA96" s="55"/>
      <c r="AB96" s="55"/>
      <c r="AK96" s="55"/>
      <c r="AL96" s="55"/>
      <c r="AM96" s="55"/>
      <c r="AN96" s="102"/>
      <c r="AP96" s="55"/>
      <c r="AY96" s="55"/>
      <c r="BB96" s="55"/>
      <c r="BC96" s="55"/>
      <c r="BE96" s="102"/>
      <c r="BG96" s="102"/>
    </row>
    <row r="97" spans="14:59" ht="12.75">
      <c r="N97" s="104">
        <v>91</v>
      </c>
      <c r="O97" s="50">
        <f t="shared" si="4"/>
        <v>2875205.52</v>
      </c>
      <c r="P97" s="51">
        <f>(IF('Net present values'!$D$7="Declining (3.5%)",'Discount Factors'!$D94,IF('Net present values'!$D$7="Constant (3.5%)",'Discount Factors'!$E94,IF('Net present values'!$D$7="Constant (5%)",'Discount Factors'!$F94,IF('Net present values'!$D$7="Constant (8%)",'Discount Factors'!$G94,)))))*O97</f>
        <v>182474.18884947896</v>
      </c>
      <c r="R97" s="50">
        <f t="shared" si="5"/>
        <v>0</v>
      </c>
      <c r="S97" s="51">
        <f>(IF('Net present values'!$D$7="Declining (3.5%)",'Discount Factors'!$D94,IF('Net present values'!$D$7="Constant (3.5%)",'Discount Factors'!$E94,IF('Net present values'!$D$7="Constant (5%)",'Discount Factors'!$F94,IF('Net present values'!$D$7="Constant (8%)",'Discount Factors'!$G94,)))))*R97</f>
        <v>0</v>
      </c>
      <c r="T97" s="28"/>
      <c r="U97" s="58">
        <f t="shared" si="6"/>
        <v>0</v>
      </c>
      <c r="V97" s="51">
        <f>(IF('Net present values'!$D$7="Declining (3.5%)",'Discount Factors'!$D94,IF('Net present values'!$D$7="Constant (3.5%)",'Discount Factors'!$E94,IF('Net present values'!$D$7="Constant (5%)",'Discount Factors'!$F94,IF('Net present values'!$D$7="Constant (8%)",'Discount Factors'!$G94,)))))*U97</f>
        <v>0</v>
      </c>
      <c r="Z97" s="55"/>
      <c r="AA97" s="55"/>
      <c r="AB97" s="55"/>
      <c r="AK97" s="55"/>
      <c r="AL97" s="55"/>
      <c r="AM97" s="55"/>
      <c r="AN97" s="102"/>
      <c r="AP97" s="55"/>
      <c r="AY97" s="55"/>
      <c r="BB97" s="55"/>
      <c r="BC97" s="55"/>
      <c r="BE97" s="102"/>
      <c r="BG97" s="102"/>
    </row>
    <row r="98" spans="14:59" ht="12.75">
      <c r="N98" s="104">
        <v>92</v>
      </c>
      <c r="O98" s="50">
        <f t="shared" si="4"/>
        <v>2875205.52</v>
      </c>
      <c r="P98" s="51">
        <f>(IF('Net present values'!$D$7="Declining (3.5%)",'Discount Factors'!$D95,IF('Net present values'!$D$7="Constant (3.5%)",'Discount Factors'!$E95,IF('Net present values'!$D$7="Constant (5%)",'Discount Factors'!$F95,IF('Net present values'!$D$7="Constant (8%)",'Discount Factors'!$G95,)))))*O98</f>
        <v>178023.59887754047</v>
      </c>
      <c r="R98" s="50">
        <f t="shared" si="5"/>
        <v>0</v>
      </c>
      <c r="S98" s="51">
        <f>(IF('Net present values'!$D$7="Declining (3.5%)",'Discount Factors'!$D95,IF('Net present values'!$D$7="Constant (3.5%)",'Discount Factors'!$E95,IF('Net present values'!$D$7="Constant (5%)",'Discount Factors'!$F95,IF('Net present values'!$D$7="Constant (8%)",'Discount Factors'!$G95,)))))*R98</f>
        <v>0</v>
      </c>
      <c r="T98" s="28"/>
      <c r="U98" s="58">
        <f t="shared" si="6"/>
        <v>0</v>
      </c>
      <c r="V98" s="51">
        <f>(IF('Net present values'!$D$7="Declining (3.5%)",'Discount Factors'!$D95,IF('Net present values'!$D$7="Constant (3.5%)",'Discount Factors'!$E95,IF('Net present values'!$D$7="Constant (5%)",'Discount Factors'!$F95,IF('Net present values'!$D$7="Constant (8%)",'Discount Factors'!$G95,)))))*U98</f>
        <v>0</v>
      </c>
      <c r="Z98" s="55"/>
      <c r="AA98" s="55"/>
      <c r="AB98" s="55"/>
      <c r="AK98" s="55"/>
      <c r="AL98" s="55"/>
      <c r="AM98" s="55"/>
      <c r="AN98" s="102"/>
      <c r="AP98" s="55"/>
      <c r="AY98" s="55"/>
      <c r="BB98" s="55"/>
      <c r="BC98" s="55"/>
      <c r="BE98" s="102"/>
      <c r="BG98" s="102"/>
    </row>
    <row r="99" spans="14:59" ht="12.75">
      <c r="N99" s="104">
        <v>93</v>
      </c>
      <c r="O99" s="50">
        <f t="shared" si="4"/>
        <v>2875205.52</v>
      </c>
      <c r="P99" s="51">
        <f>(IF('Net present values'!$D$7="Declining (3.5%)",'Discount Factors'!$D96,IF('Net present values'!$D$7="Constant (3.5%)",'Discount Factors'!$E96,IF('Net present values'!$D$7="Constant (5%)",'Discount Factors'!$F96,IF('Net present values'!$D$7="Constant (8%)",'Discount Factors'!$G96,)))))*O99</f>
        <v>173681.5598805273</v>
      </c>
      <c r="R99" s="50">
        <f t="shared" si="5"/>
        <v>0</v>
      </c>
      <c r="S99" s="51">
        <f>(IF('Net present values'!$D$7="Declining (3.5%)",'Discount Factors'!$D96,IF('Net present values'!$D$7="Constant (3.5%)",'Discount Factors'!$E96,IF('Net present values'!$D$7="Constant (5%)",'Discount Factors'!$F96,IF('Net present values'!$D$7="Constant (8%)",'Discount Factors'!$G96,)))))*R99</f>
        <v>0</v>
      </c>
      <c r="T99" s="28"/>
      <c r="U99" s="58">
        <f t="shared" si="6"/>
        <v>0</v>
      </c>
      <c r="V99" s="51">
        <f>(IF('Net present values'!$D$7="Declining (3.5%)",'Discount Factors'!$D96,IF('Net present values'!$D$7="Constant (3.5%)",'Discount Factors'!$E96,IF('Net present values'!$D$7="Constant (5%)",'Discount Factors'!$F96,IF('Net present values'!$D$7="Constant (8%)",'Discount Factors'!$G96,)))))*U99</f>
        <v>0</v>
      </c>
      <c r="Z99" s="55"/>
      <c r="AA99" s="55"/>
      <c r="AB99" s="55"/>
      <c r="AK99" s="55"/>
      <c r="AL99" s="55"/>
      <c r="AM99" s="55"/>
      <c r="AN99" s="102"/>
      <c r="AP99" s="55"/>
      <c r="AY99" s="55"/>
      <c r="BB99" s="55"/>
      <c r="BC99" s="55"/>
      <c r="BE99" s="102"/>
      <c r="BG99" s="102"/>
    </row>
    <row r="100" spans="14:59" ht="12.75">
      <c r="N100" s="104">
        <v>94</v>
      </c>
      <c r="O100" s="50">
        <f t="shared" si="4"/>
        <v>2875205.52</v>
      </c>
      <c r="P100" s="51">
        <f>(IF('Net present values'!$D$7="Declining (3.5%)",'Discount Factors'!$D97,IF('Net present values'!$D$7="Constant (3.5%)",'Discount Factors'!$E97,IF('Net present values'!$D$7="Constant (5%)",'Discount Factors'!$F97,IF('Net present values'!$D$7="Constant (8%)",'Discount Factors'!$G97,)))))*O100</f>
        <v>169445.42427368514</v>
      </c>
      <c r="R100" s="50">
        <f t="shared" si="5"/>
        <v>0</v>
      </c>
      <c r="S100" s="51">
        <f>(IF('Net present values'!$D$7="Declining (3.5%)",'Discount Factors'!$D97,IF('Net present values'!$D$7="Constant (3.5%)",'Discount Factors'!$E97,IF('Net present values'!$D$7="Constant (5%)",'Discount Factors'!$F97,IF('Net present values'!$D$7="Constant (8%)",'Discount Factors'!$G97,)))))*R100</f>
        <v>0</v>
      </c>
      <c r="T100" s="28"/>
      <c r="U100" s="58">
        <f t="shared" si="6"/>
        <v>0</v>
      </c>
      <c r="V100" s="51">
        <f>(IF('Net present values'!$D$7="Declining (3.5%)",'Discount Factors'!$D97,IF('Net present values'!$D$7="Constant (3.5%)",'Discount Factors'!$E97,IF('Net present values'!$D$7="Constant (5%)",'Discount Factors'!$F97,IF('Net present values'!$D$7="Constant (8%)",'Discount Factors'!$G97,)))))*U100</f>
        <v>0</v>
      </c>
      <c r="Z100" s="55"/>
      <c r="AA100" s="55"/>
      <c r="AB100" s="55"/>
      <c r="AK100" s="55"/>
      <c r="AL100" s="55"/>
      <c r="AM100" s="55"/>
      <c r="AN100" s="102"/>
      <c r="AP100" s="55"/>
      <c r="AY100" s="55"/>
      <c r="BB100" s="55"/>
      <c r="BC100" s="55"/>
      <c r="BE100" s="102"/>
      <c r="BG100" s="102"/>
    </row>
    <row r="101" spans="14:59" ht="12.75">
      <c r="N101" s="104">
        <v>95</v>
      </c>
      <c r="O101" s="50">
        <f t="shared" si="4"/>
        <v>2875205.52</v>
      </c>
      <c r="P101" s="51">
        <f>(IF('Net present values'!$D$7="Declining (3.5%)",'Discount Factors'!$D98,IF('Net present values'!$D$7="Constant (3.5%)",'Discount Factors'!$E98,IF('Net present values'!$D$7="Constant (5%)",'Discount Factors'!$F98,IF('Net present values'!$D$7="Constant (8%)",'Discount Factors'!$G98,)))))*O101</f>
        <v>165312.60904749774</v>
      </c>
      <c r="R101" s="50">
        <f t="shared" si="5"/>
        <v>0</v>
      </c>
      <c r="S101" s="51">
        <f>(IF('Net present values'!$D$7="Declining (3.5%)",'Discount Factors'!$D98,IF('Net present values'!$D$7="Constant (3.5%)",'Discount Factors'!$E98,IF('Net present values'!$D$7="Constant (5%)",'Discount Factors'!$F98,IF('Net present values'!$D$7="Constant (8%)",'Discount Factors'!$G98,)))))*R101</f>
        <v>0</v>
      </c>
      <c r="T101" s="28"/>
      <c r="U101" s="58">
        <f t="shared" si="6"/>
        <v>0</v>
      </c>
      <c r="V101" s="51">
        <f>(IF('Net present values'!$D$7="Declining (3.5%)",'Discount Factors'!$D98,IF('Net present values'!$D$7="Constant (3.5%)",'Discount Factors'!$E98,IF('Net present values'!$D$7="Constant (5%)",'Discount Factors'!$F98,IF('Net present values'!$D$7="Constant (8%)",'Discount Factors'!$G98,)))))*U101</f>
        <v>0</v>
      </c>
      <c r="Z101" s="55"/>
      <c r="AA101" s="55"/>
      <c r="AB101" s="55"/>
      <c r="AK101" s="55"/>
      <c r="AL101" s="55"/>
      <c r="AM101" s="55"/>
      <c r="AN101" s="102"/>
      <c r="AP101" s="55"/>
      <c r="AY101" s="55"/>
      <c r="BB101" s="55"/>
      <c r="BC101" s="55"/>
      <c r="BE101" s="102"/>
      <c r="BG101" s="102"/>
    </row>
    <row r="102" spans="14:59" ht="12.75">
      <c r="N102" s="104">
        <v>96</v>
      </c>
      <c r="O102" s="50">
        <f t="shared" si="4"/>
        <v>2875205.52</v>
      </c>
      <c r="P102" s="51">
        <f>(IF('Net present values'!$D$7="Declining (3.5%)",'Discount Factors'!$D99,IF('Net present values'!$D$7="Constant (3.5%)",'Discount Factors'!$E99,IF('Net present values'!$D$7="Constant (5%)",'Discount Factors'!$F99,IF('Net present values'!$D$7="Constant (8%)",'Discount Factors'!$G99,)))))*O102</f>
        <v>161280.59419268073</v>
      </c>
      <c r="R102" s="50">
        <f t="shared" si="5"/>
        <v>0</v>
      </c>
      <c r="S102" s="51">
        <f>(IF('Net present values'!$D$7="Declining (3.5%)",'Discount Factors'!$D99,IF('Net present values'!$D$7="Constant (3.5%)",'Discount Factors'!$E99,IF('Net present values'!$D$7="Constant (5%)",'Discount Factors'!$F99,IF('Net present values'!$D$7="Constant (8%)",'Discount Factors'!$G99,)))))*R102</f>
        <v>0</v>
      </c>
      <c r="T102" s="28"/>
      <c r="U102" s="58">
        <f t="shared" si="6"/>
        <v>0</v>
      </c>
      <c r="V102" s="51">
        <f>(IF('Net present values'!$D$7="Declining (3.5%)",'Discount Factors'!$D99,IF('Net present values'!$D$7="Constant (3.5%)",'Discount Factors'!$E99,IF('Net present values'!$D$7="Constant (5%)",'Discount Factors'!$F99,IF('Net present values'!$D$7="Constant (8%)",'Discount Factors'!$G99,)))))*U102</f>
        <v>0</v>
      </c>
      <c r="Z102" s="55"/>
      <c r="AA102" s="55"/>
      <c r="AB102" s="55"/>
      <c r="AK102" s="55"/>
      <c r="AL102" s="55"/>
      <c r="AM102" s="55"/>
      <c r="AN102" s="102"/>
      <c r="AP102" s="55"/>
      <c r="AY102" s="55"/>
      <c r="BB102" s="55"/>
      <c r="BC102" s="55"/>
      <c r="BE102" s="102"/>
      <c r="BG102" s="102"/>
    </row>
    <row r="103" spans="14:59" ht="12.75">
      <c r="N103" s="104">
        <v>97</v>
      </c>
      <c r="O103" s="50">
        <f t="shared" si="4"/>
        <v>2875205.52</v>
      </c>
      <c r="P103" s="51">
        <f>(IF('Net present values'!$D$7="Declining (3.5%)",'Discount Factors'!$D100,IF('Net present values'!$D$7="Constant (3.5%)",'Discount Factors'!$E100,IF('Net present values'!$D$7="Constant (5%)",'Discount Factors'!$F100,IF('Net present values'!$D$7="Constant (8%)",'Discount Factors'!$G100,)))))*O103</f>
        <v>157346.92116359095</v>
      </c>
      <c r="R103" s="50">
        <f t="shared" si="5"/>
        <v>0</v>
      </c>
      <c r="S103" s="51">
        <f>(IF('Net present values'!$D$7="Declining (3.5%)",'Discount Factors'!$D100,IF('Net present values'!$D$7="Constant (3.5%)",'Discount Factors'!$E100,IF('Net present values'!$D$7="Constant (5%)",'Discount Factors'!$F100,IF('Net present values'!$D$7="Constant (8%)",'Discount Factors'!$G100,)))))*R103</f>
        <v>0</v>
      </c>
      <c r="T103" s="28"/>
      <c r="U103" s="58">
        <f t="shared" si="6"/>
        <v>0</v>
      </c>
      <c r="V103" s="51">
        <f>(IF('Net present values'!$D$7="Declining (3.5%)",'Discount Factors'!$D100,IF('Net present values'!$D$7="Constant (3.5%)",'Discount Factors'!$E100,IF('Net present values'!$D$7="Constant (5%)",'Discount Factors'!$F100,IF('Net present values'!$D$7="Constant (8%)",'Discount Factors'!$G100,)))))*U103</f>
        <v>0</v>
      </c>
      <c r="Z103" s="55"/>
      <c r="AA103" s="55"/>
      <c r="AB103" s="55"/>
      <c r="AK103" s="55"/>
      <c r="AL103" s="55"/>
      <c r="AM103" s="55"/>
      <c r="AN103" s="102"/>
      <c r="AP103" s="55"/>
      <c r="AY103" s="55"/>
      <c r="BB103" s="55"/>
      <c r="BC103" s="55"/>
      <c r="BE103" s="102"/>
      <c r="BG103" s="102"/>
    </row>
    <row r="104" spans="14:59" ht="12.75">
      <c r="N104" s="104">
        <v>98</v>
      </c>
      <c r="O104" s="50">
        <f t="shared" si="4"/>
        <v>2875205.52</v>
      </c>
      <c r="P104" s="51">
        <f>(IF('Net present values'!$D$7="Declining (3.5%)",'Discount Factors'!$D101,IF('Net present values'!$D$7="Constant (3.5%)",'Discount Factors'!$E101,IF('Net present values'!$D$7="Constant (5%)",'Discount Factors'!$F101,IF('Net present values'!$D$7="Constant (8%)",'Discount Factors'!$G101,)))))*O104</f>
        <v>153509.19137911315</v>
      </c>
      <c r="R104" s="50">
        <f t="shared" si="5"/>
        <v>0</v>
      </c>
      <c r="S104" s="51">
        <f>(IF('Net present values'!$D$7="Declining (3.5%)",'Discount Factors'!$D101,IF('Net present values'!$D$7="Constant (3.5%)",'Discount Factors'!$E101,IF('Net present values'!$D$7="Constant (5%)",'Discount Factors'!$F101,IF('Net present values'!$D$7="Constant (8%)",'Discount Factors'!$G101,)))))*R104</f>
        <v>0</v>
      </c>
      <c r="T104" s="28"/>
      <c r="U104" s="58">
        <f t="shared" si="6"/>
        <v>0</v>
      </c>
      <c r="V104" s="51">
        <f>(IF('Net present values'!$D$7="Declining (3.5%)",'Discount Factors'!$D101,IF('Net present values'!$D$7="Constant (3.5%)",'Discount Factors'!$E101,IF('Net present values'!$D$7="Constant (5%)",'Discount Factors'!$F101,IF('Net present values'!$D$7="Constant (8%)",'Discount Factors'!$G101,)))))*U104</f>
        <v>0</v>
      </c>
      <c r="Z104" s="55"/>
      <c r="AA104" s="55"/>
      <c r="AB104" s="55"/>
      <c r="AK104" s="55"/>
      <c r="AL104" s="55"/>
      <c r="AM104" s="55"/>
      <c r="AN104" s="102"/>
      <c r="AP104" s="55"/>
      <c r="AY104" s="55"/>
      <c r="BB104" s="55"/>
      <c r="BC104" s="55"/>
      <c r="BE104" s="102"/>
      <c r="BG104" s="102"/>
    </row>
    <row r="105" spans="14:59" ht="12.75">
      <c r="N105" s="104">
        <v>99</v>
      </c>
      <c r="O105" s="50">
        <f t="shared" si="4"/>
        <v>2875205.52</v>
      </c>
      <c r="P105" s="51">
        <f>(IF('Net present values'!$D$7="Declining (3.5%)",'Discount Factors'!$D102,IF('Net present values'!$D$7="Constant (3.5%)",'Discount Factors'!$E102,IF('Net present values'!$D$7="Constant (5%)",'Discount Factors'!$F102,IF('Net present values'!$D$7="Constant (8%)",'Discount Factors'!$G102,)))))*O105</f>
        <v>149765.0647601104</v>
      </c>
      <c r="R105" s="50">
        <f t="shared" si="5"/>
        <v>0</v>
      </c>
      <c r="S105" s="51">
        <f>(IF('Net present values'!$D$7="Declining (3.5%)",'Discount Factors'!$D102,IF('Net present values'!$D$7="Constant (3.5%)",'Discount Factors'!$E102,IF('Net present values'!$D$7="Constant (5%)",'Discount Factors'!$F102,IF('Net present values'!$D$7="Constant (8%)",'Discount Factors'!$G102,)))))*R105</f>
        <v>0</v>
      </c>
      <c r="T105" s="28"/>
      <c r="U105" s="58">
        <f t="shared" si="6"/>
        <v>0</v>
      </c>
      <c r="V105" s="51">
        <f>(IF('Net present values'!$D$7="Declining (3.5%)",'Discount Factors'!$D102,IF('Net present values'!$D$7="Constant (3.5%)",'Discount Factors'!$E102,IF('Net present values'!$D$7="Constant (5%)",'Discount Factors'!$F102,IF('Net present values'!$D$7="Constant (8%)",'Discount Factors'!$G102,)))))*U105</f>
        <v>0</v>
      </c>
      <c r="Z105" s="55"/>
      <c r="AA105" s="55"/>
      <c r="AB105" s="55"/>
      <c r="AK105" s="55"/>
      <c r="AL105" s="55"/>
      <c r="AM105" s="55"/>
      <c r="AN105" s="102"/>
      <c r="AP105" s="55"/>
      <c r="AY105" s="55"/>
      <c r="BB105" s="55"/>
      <c r="BC105" s="55"/>
      <c r="BE105" s="102"/>
      <c r="BG105" s="102"/>
    </row>
    <row r="106" spans="14:59" ht="13.5" thickBot="1">
      <c r="N106" s="104">
        <v>100</v>
      </c>
      <c r="O106" s="52">
        <f t="shared" si="4"/>
        <v>2875205.52</v>
      </c>
      <c r="P106" s="53">
        <f>(IF('Net present values'!$D$7="Declining (3.5%)",'Discount Factors'!$D103,IF('Net present values'!$D$7="Constant (3.5%)",'Discount Factors'!$E103,IF('Net present values'!$D$7="Constant (5%)",'Discount Factors'!$F103,IF('Net present values'!$D$7="Constant (8%)",'Discount Factors'!$G103,)))))*O106</f>
        <v>146112.25830254672</v>
      </c>
      <c r="R106" s="52">
        <f t="shared" si="5"/>
        <v>0</v>
      </c>
      <c r="S106" s="53">
        <f>(IF('Net present values'!$D$7="Declining (3.5%)",'Discount Factors'!$D103,IF('Net present values'!$D$7="Constant (3.5%)",'Discount Factors'!$E103,IF('Net present values'!$D$7="Constant (5%)",'Discount Factors'!$F103,IF('Net present values'!$D$7="Constant (8%)",'Discount Factors'!$G103,)))))*R106</f>
        <v>0</v>
      </c>
      <c r="T106" s="28"/>
      <c r="U106" s="63">
        <f t="shared" si="6"/>
        <v>0</v>
      </c>
      <c r="V106" s="53">
        <f>(IF('Net present values'!$D$7="Declining (3.5%)",'Discount Factors'!$D103,IF('Net present values'!$D$7="Constant (3.5%)",'Discount Factors'!$E103,IF('Net present values'!$D$7="Constant (5%)",'Discount Factors'!$F103,IF('Net present values'!$D$7="Constant (8%)",'Discount Factors'!$G103,)))))*U106</f>
        <v>0</v>
      </c>
      <c r="Z106" s="55"/>
      <c r="AA106" s="55"/>
      <c r="AB106" s="55"/>
      <c r="AK106" s="55"/>
      <c r="AL106" s="55"/>
      <c r="AM106" s="55"/>
      <c r="AN106" s="102"/>
      <c r="AP106" s="55"/>
      <c r="AY106" s="55"/>
      <c r="BB106" s="55"/>
      <c r="BC106" s="55"/>
      <c r="BE106" s="102"/>
      <c r="BG106" s="102"/>
    </row>
    <row r="107" spans="14:59" ht="12.75">
      <c r="N107" s="105"/>
      <c r="O107" s="28"/>
      <c r="P107" s="28"/>
      <c r="Q107" s="28"/>
      <c r="R107" s="28"/>
      <c r="S107" s="55"/>
      <c r="T107" s="55"/>
      <c r="U107" s="102"/>
      <c r="V107" s="55"/>
      <c r="Z107" s="55"/>
      <c r="AA107" s="55"/>
      <c r="AB107" s="55"/>
      <c r="AK107" s="55"/>
      <c r="AL107" s="55"/>
      <c r="AM107" s="55"/>
      <c r="AN107" s="102"/>
      <c r="AP107" s="55"/>
      <c r="AY107" s="55"/>
      <c r="BB107" s="55"/>
      <c r="BC107" s="55"/>
      <c r="BE107" s="102"/>
      <c r="BG107" s="102"/>
    </row>
    <row r="108" spans="14:59" ht="12.75">
      <c r="N108" s="105"/>
      <c r="O108" s="28"/>
      <c r="P108" s="28"/>
      <c r="Q108" s="28"/>
      <c r="R108" s="28"/>
      <c r="S108" s="55"/>
      <c r="T108" s="55"/>
      <c r="U108" s="102"/>
      <c r="V108" s="55"/>
      <c r="Z108" s="55"/>
      <c r="AA108" s="55"/>
      <c r="AB108" s="55"/>
      <c r="AK108" s="55"/>
      <c r="AL108" s="55"/>
      <c r="AM108" s="55"/>
      <c r="AN108" s="102"/>
      <c r="AP108" s="55"/>
      <c r="AY108" s="55"/>
      <c r="BB108" s="55"/>
      <c r="BC108" s="55"/>
      <c r="BE108" s="102"/>
      <c r="BG108" s="102"/>
    </row>
    <row r="109" spans="14:59" ht="12.75">
      <c r="N109" s="105"/>
      <c r="O109" s="28"/>
      <c r="P109" s="28"/>
      <c r="Q109" s="28"/>
      <c r="R109" s="28"/>
      <c r="S109" s="55"/>
      <c r="T109" s="55"/>
      <c r="U109" s="102"/>
      <c r="V109" s="55"/>
      <c r="Z109" s="55"/>
      <c r="AA109" s="55"/>
      <c r="AB109" s="55"/>
      <c r="AK109" s="55"/>
      <c r="AL109" s="55"/>
      <c r="AM109" s="55"/>
      <c r="AN109" s="102"/>
      <c r="AP109" s="55"/>
      <c r="AY109" s="55"/>
      <c r="BB109" s="55"/>
      <c r="BC109" s="55"/>
      <c r="BE109" s="102"/>
      <c r="BG109" s="102"/>
    </row>
    <row r="110" spans="14:59" ht="12.75">
      <c r="N110" s="105"/>
      <c r="O110" s="28"/>
      <c r="P110" s="28"/>
      <c r="Q110" s="28"/>
      <c r="R110" s="28"/>
      <c r="S110" s="55"/>
      <c r="T110" s="55"/>
      <c r="U110" s="102"/>
      <c r="V110" s="55"/>
      <c r="Z110" s="55"/>
      <c r="AA110" s="55"/>
      <c r="AB110" s="55"/>
      <c r="AK110" s="55"/>
      <c r="AL110" s="55"/>
      <c r="AM110" s="55"/>
      <c r="AN110" s="102"/>
      <c r="AP110" s="55"/>
      <c r="AY110" s="55"/>
      <c r="BB110" s="55"/>
      <c r="BC110" s="55"/>
      <c r="BE110" s="102"/>
      <c r="BG110" s="102"/>
    </row>
    <row r="111" spans="14:59" ht="12.75">
      <c r="N111" s="105"/>
      <c r="O111" s="28"/>
      <c r="P111" s="28"/>
      <c r="Q111" s="28"/>
      <c r="R111" s="28"/>
      <c r="S111" s="55"/>
      <c r="T111" s="55"/>
      <c r="U111" s="102"/>
      <c r="V111" s="55"/>
      <c r="Z111" s="55"/>
      <c r="AA111" s="55"/>
      <c r="AB111" s="55"/>
      <c r="AK111" s="55"/>
      <c r="AL111" s="55"/>
      <c r="AM111" s="55"/>
      <c r="AN111" s="102"/>
      <c r="AP111" s="55"/>
      <c r="AY111" s="55"/>
      <c r="BB111" s="55"/>
      <c r="BC111" s="55"/>
      <c r="BE111" s="102"/>
      <c r="BG111" s="102"/>
    </row>
    <row r="112" spans="14:59" ht="12.75">
      <c r="N112" s="105"/>
      <c r="O112" s="28"/>
      <c r="P112" s="28"/>
      <c r="Q112" s="28"/>
      <c r="R112" s="28"/>
      <c r="S112" s="55"/>
      <c r="T112" s="55"/>
      <c r="U112" s="102"/>
      <c r="V112" s="55"/>
      <c r="Z112" s="55"/>
      <c r="AA112" s="55"/>
      <c r="AB112" s="55"/>
      <c r="AK112" s="55"/>
      <c r="AL112" s="55"/>
      <c r="AM112" s="55"/>
      <c r="AN112" s="102"/>
      <c r="AP112" s="55"/>
      <c r="AY112" s="55"/>
      <c r="BB112" s="55"/>
      <c r="BC112" s="55"/>
      <c r="BE112" s="102"/>
      <c r="BG112" s="102"/>
    </row>
    <row r="113" spans="14:59" ht="12.75">
      <c r="N113" s="105"/>
      <c r="O113" s="28"/>
      <c r="P113" s="28"/>
      <c r="Q113" s="28"/>
      <c r="R113" s="28"/>
      <c r="S113" s="55"/>
      <c r="T113" s="55"/>
      <c r="U113" s="102"/>
      <c r="V113" s="55"/>
      <c r="Z113" s="55"/>
      <c r="AA113" s="55"/>
      <c r="AB113" s="55"/>
      <c r="AK113" s="55"/>
      <c r="AL113" s="55"/>
      <c r="AM113" s="55"/>
      <c r="AN113" s="102"/>
      <c r="AP113" s="55"/>
      <c r="AY113" s="55"/>
      <c r="BB113" s="55"/>
      <c r="BC113" s="55"/>
      <c r="BE113" s="102"/>
      <c r="BG113" s="102"/>
    </row>
    <row r="114" spans="14:59" ht="12.75">
      <c r="N114" s="105"/>
      <c r="O114" s="28"/>
      <c r="P114" s="28"/>
      <c r="Q114" s="28"/>
      <c r="R114" s="28"/>
      <c r="S114" s="55"/>
      <c r="T114" s="55"/>
      <c r="U114" s="102"/>
      <c r="V114" s="55"/>
      <c r="Z114" s="55"/>
      <c r="AA114" s="55"/>
      <c r="AB114" s="55"/>
      <c r="AK114" s="55"/>
      <c r="AL114" s="55"/>
      <c r="AM114" s="55"/>
      <c r="AN114" s="102"/>
      <c r="AP114" s="55"/>
      <c r="AY114" s="55"/>
      <c r="BB114" s="55"/>
      <c r="BC114" s="55"/>
      <c r="BE114" s="102"/>
      <c r="BG114" s="102"/>
    </row>
    <row r="115" spans="14:59" ht="12.75">
      <c r="N115" s="105"/>
      <c r="O115" s="28"/>
      <c r="P115" s="28"/>
      <c r="Q115" s="28"/>
      <c r="R115" s="28"/>
      <c r="S115" s="55"/>
      <c r="T115" s="55"/>
      <c r="U115" s="102"/>
      <c r="V115" s="55"/>
      <c r="Z115" s="55"/>
      <c r="AA115" s="55"/>
      <c r="AB115" s="55"/>
      <c r="AK115" s="55"/>
      <c r="AL115" s="55"/>
      <c r="AM115" s="55"/>
      <c r="AN115" s="102"/>
      <c r="AP115" s="55"/>
      <c r="AY115" s="55"/>
      <c r="BB115" s="55"/>
      <c r="BC115" s="55"/>
      <c r="BE115" s="102"/>
      <c r="BG115" s="102"/>
    </row>
    <row r="116" spans="14:59" ht="12.75">
      <c r="N116" s="105"/>
      <c r="O116" s="28"/>
      <c r="P116" s="28"/>
      <c r="Q116" s="28"/>
      <c r="R116" s="28"/>
      <c r="S116" s="55"/>
      <c r="T116" s="55"/>
      <c r="U116" s="102"/>
      <c r="V116" s="55"/>
      <c r="Z116" s="55"/>
      <c r="AA116" s="55"/>
      <c r="AB116" s="55"/>
      <c r="AK116" s="55"/>
      <c r="AL116" s="55"/>
      <c r="AM116" s="55"/>
      <c r="AN116" s="102"/>
      <c r="AP116" s="55"/>
      <c r="AY116" s="55"/>
      <c r="BB116" s="55"/>
      <c r="BC116" s="55"/>
      <c r="BE116" s="102"/>
      <c r="BG116" s="102"/>
    </row>
    <row r="117" spans="14:59" ht="12.75">
      <c r="N117" s="105"/>
      <c r="O117" s="28"/>
      <c r="P117" s="28"/>
      <c r="Q117" s="28"/>
      <c r="R117" s="28"/>
      <c r="S117" s="55"/>
      <c r="T117" s="55"/>
      <c r="U117" s="102"/>
      <c r="V117" s="55"/>
      <c r="Z117" s="55"/>
      <c r="AA117" s="55"/>
      <c r="AB117" s="55"/>
      <c r="AK117" s="55"/>
      <c r="AL117" s="55"/>
      <c r="AM117" s="55"/>
      <c r="AN117" s="102"/>
      <c r="AP117" s="55"/>
      <c r="AY117" s="55"/>
      <c r="BB117" s="55"/>
      <c r="BC117" s="55"/>
      <c r="BE117" s="102"/>
      <c r="BG117" s="102"/>
    </row>
    <row r="118" spans="14:59" ht="12.75">
      <c r="N118" s="105"/>
      <c r="O118" s="28"/>
      <c r="P118" s="28"/>
      <c r="Q118" s="28"/>
      <c r="R118" s="28"/>
      <c r="S118" s="55"/>
      <c r="T118" s="55"/>
      <c r="U118" s="102"/>
      <c r="V118" s="55"/>
      <c r="Z118" s="55"/>
      <c r="AA118" s="55"/>
      <c r="AB118" s="55"/>
      <c r="AK118" s="55"/>
      <c r="AL118" s="55"/>
      <c r="AM118" s="55"/>
      <c r="AN118" s="102"/>
      <c r="AP118" s="55"/>
      <c r="AY118" s="55"/>
      <c r="BB118" s="55"/>
      <c r="BC118" s="55"/>
      <c r="BE118" s="102"/>
      <c r="BG118" s="102"/>
    </row>
    <row r="119" spans="14:59" ht="12.75">
      <c r="N119" s="105"/>
      <c r="O119" s="28"/>
      <c r="P119" s="28"/>
      <c r="Q119" s="28"/>
      <c r="R119" s="28"/>
      <c r="S119" s="55"/>
      <c r="T119" s="55"/>
      <c r="U119" s="102"/>
      <c r="V119" s="55"/>
      <c r="Z119" s="55"/>
      <c r="AA119" s="55"/>
      <c r="AB119" s="55"/>
      <c r="AK119" s="55"/>
      <c r="AL119" s="55"/>
      <c r="AM119" s="55"/>
      <c r="AN119" s="102"/>
      <c r="AP119" s="55"/>
      <c r="AY119" s="55"/>
      <c r="BB119" s="55"/>
      <c r="BC119" s="55"/>
      <c r="BE119" s="102"/>
      <c r="BG119" s="102"/>
    </row>
    <row r="120" spans="14:59" ht="12.75">
      <c r="N120" s="105"/>
      <c r="O120" s="28"/>
      <c r="P120" s="28"/>
      <c r="Q120" s="28"/>
      <c r="R120" s="28"/>
      <c r="S120" s="55"/>
      <c r="T120" s="55"/>
      <c r="U120" s="102"/>
      <c r="V120" s="55"/>
      <c r="Z120" s="55"/>
      <c r="AA120" s="55"/>
      <c r="AB120" s="55"/>
      <c r="AK120" s="55"/>
      <c r="AL120" s="55"/>
      <c r="AM120" s="55"/>
      <c r="AN120" s="102"/>
      <c r="AP120" s="55"/>
      <c r="AY120" s="55"/>
      <c r="BB120" s="55"/>
      <c r="BC120" s="55"/>
      <c r="BE120" s="102"/>
      <c r="BG120" s="102"/>
    </row>
    <row r="121" spans="14:59" ht="12.75">
      <c r="N121" s="105"/>
      <c r="O121" s="28"/>
      <c r="P121" s="28"/>
      <c r="Q121" s="28"/>
      <c r="R121" s="28"/>
      <c r="S121" s="55"/>
      <c r="T121" s="55"/>
      <c r="U121" s="102"/>
      <c r="V121" s="55"/>
      <c r="Z121" s="55"/>
      <c r="AA121" s="55"/>
      <c r="AB121" s="55"/>
      <c r="AK121" s="55"/>
      <c r="AL121" s="55"/>
      <c r="AM121" s="55"/>
      <c r="AN121" s="102"/>
      <c r="AP121" s="55"/>
      <c r="AY121" s="55"/>
      <c r="BB121" s="55"/>
      <c r="BC121" s="55"/>
      <c r="BE121" s="102"/>
      <c r="BG121" s="102"/>
    </row>
    <row r="122" spans="14:59" ht="12.75">
      <c r="N122" s="105"/>
      <c r="O122" s="28"/>
      <c r="P122" s="28"/>
      <c r="Q122" s="28"/>
      <c r="R122" s="28"/>
      <c r="S122" s="55"/>
      <c r="T122" s="55"/>
      <c r="U122" s="102"/>
      <c r="V122" s="55"/>
      <c r="Z122" s="55"/>
      <c r="AA122" s="55"/>
      <c r="AB122" s="55"/>
      <c r="AK122" s="55"/>
      <c r="AL122" s="55"/>
      <c r="AM122" s="55"/>
      <c r="AN122" s="102"/>
      <c r="AP122" s="55"/>
      <c r="AY122" s="55"/>
      <c r="BB122" s="55"/>
      <c r="BC122" s="55"/>
      <c r="BE122" s="102"/>
      <c r="BG122" s="102"/>
    </row>
    <row r="123" spans="14:59" ht="12.75">
      <c r="N123" s="105"/>
      <c r="O123" s="28"/>
      <c r="P123" s="28"/>
      <c r="Q123" s="28"/>
      <c r="R123" s="28"/>
      <c r="S123" s="55"/>
      <c r="T123" s="55"/>
      <c r="U123" s="102"/>
      <c r="V123" s="55"/>
      <c r="Z123" s="55"/>
      <c r="AA123" s="55"/>
      <c r="AB123" s="55"/>
      <c r="AK123" s="55"/>
      <c r="AL123" s="55"/>
      <c r="AM123" s="55"/>
      <c r="AN123" s="102"/>
      <c r="AP123" s="55"/>
      <c r="AY123" s="55"/>
      <c r="BB123" s="55"/>
      <c r="BC123" s="55"/>
      <c r="BE123" s="102"/>
      <c r="BG123" s="102"/>
    </row>
    <row r="124" spans="14:59" ht="12.75">
      <c r="N124" s="105"/>
      <c r="O124" s="28"/>
      <c r="P124" s="28"/>
      <c r="Q124" s="28"/>
      <c r="R124" s="28"/>
      <c r="S124" s="55"/>
      <c r="T124" s="55"/>
      <c r="U124" s="102"/>
      <c r="V124" s="55"/>
      <c r="Z124" s="55"/>
      <c r="AA124" s="55"/>
      <c r="AB124" s="55"/>
      <c r="AK124" s="55"/>
      <c r="AL124" s="55"/>
      <c r="AM124" s="55"/>
      <c r="AN124" s="102"/>
      <c r="AP124" s="55"/>
      <c r="AY124" s="55"/>
      <c r="BB124" s="55"/>
      <c r="BC124" s="55"/>
      <c r="BE124" s="102"/>
      <c r="BG124" s="102"/>
    </row>
    <row r="125" spans="14:59" ht="12.75">
      <c r="N125" s="105"/>
      <c r="O125" s="28"/>
      <c r="P125" s="28"/>
      <c r="Q125" s="28"/>
      <c r="R125" s="28"/>
      <c r="S125" s="55"/>
      <c r="T125" s="55"/>
      <c r="U125" s="102"/>
      <c r="V125" s="55"/>
      <c r="Z125" s="55"/>
      <c r="AA125" s="55"/>
      <c r="AB125" s="55"/>
      <c r="AK125" s="55"/>
      <c r="AL125" s="55"/>
      <c r="AM125" s="55"/>
      <c r="AN125" s="102"/>
      <c r="AP125" s="55"/>
      <c r="AY125" s="55"/>
      <c r="BB125" s="55"/>
      <c r="BC125" s="55"/>
      <c r="BE125" s="102"/>
      <c r="BG125" s="102"/>
    </row>
    <row r="126" spans="14:59" ht="12.75">
      <c r="N126" s="105"/>
      <c r="O126" s="28"/>
      <c r="P126" s="28"/>
      <c r="Q126" s="28"/>
      <c r="R126" s="28"/>
      <c r="S126" s="55"/>
      <c r="T126" s="55"/>
      <c r="U126" s="102"/>
      <c r="V126" s="55"/>
      <c r="Z126" s="55"/>
      <c r="AA126" s="55"/>
      <c r="AB126" s="55"/>
      <c r="AK126" s="55"/>
      <c r="AL126" s="55"/>
      <c r="AM126" s="55"/>
      <c r="AN126" s="102"/>
      <c r="AP126" s="55"/>
      <c r="AY126" s="55"/>
      <c r="BB126" s="55"/>
      <c r="BC126" s="55"/>
      <c r="BE126" s="102"/>
      <c r="BG126" s="102"/>
    </row>
    <row r="127" spans="14:59" ht="12.75">
      <c r="N127" s="105"/>
      <c r="O127" s="28"/>
      <c r="P127" s="28"/>
      <c r="Q127" s="28"/>
      <c r="R127" s="28"/>
      <c r="S127" s="55"/>
      <c r="T127" s="55"/>
      <c r="U127" s="102"/>
      <c r="V127" s="55"/>
      <c r="Z127" s="55"/>
      <c r="AA127" s="55"/>
      <c r="AB127" s="55"/>
      <c r="AK127" s="55"/>
      <c r="AL127" s="55"/>
      <c r="AM127" s="55"/>
      <c r="AN127" s="102"/>
      <c r="AP127" s="55"/>
      <c r="AY127" s="55"/>
      <c r="BB127" s="55"/>
      <c r="BC127" s="55"/>
      <c r="BE127" s="102"/>
      <c r="BG127" s="102"/>
    </row>
    <row r="128" spans="14:59" ht="12.75">
      <c r="N128" s="105"/>
      <c r="O128" s="28"/>
      <c r="P128" s="28"/>
      <c r="Q128" s="28"/>
      <c r="R128" s="28"/>
      <c r="S128" s="55"/>
      <c r="T128" s="55"/>
      <c r="U128" s="102"/>
      <c r="V128" s="55"/>
      <c r="Z128" s="55"/>
      <c r="AA128" s="55"/>
      <c r="AB128" s="55"/>
      <c r="AK128" s="55"/>
      <c r="AL128" s="55"/>
      <c r="AM128" s="55"/>
      <c r="AN128" s="102"/>
      <c r="AP128" s="55"/>
      <c r="AY128" s="55"/>
      <c r="BB128" s="55"/>
      <c r="BC128" s="55"/>
      <c r="BE128" s="102"/>
      <c r="BG128" s="102"/>
    </row>
    <row r="129" spans="14:59" ht="12.75">
      <c r="N129" s="105"/>
      <c r="O129" s="28"/>
      <c r="P129" s="28"/>
      <c r="Q129" s="28"/>
      <c r="R129" s="28"/>
      <c r="S129" s="55"/>
      <c r="T129" s="55"/>
      <c r="U129" s="102"/>
      <c r="V129" s="55"/>
      <c r="Z129" s="55"/>
      <c r="AA129" s="55"/>
      <c r="AB129" s="55"/>
      <c r="AK129" s="55"/>
      <c r="AL129" s="55"/>
      <c r="AM129" s="55"/>
      <c r="AN129" s="102"/>
      <c r="AP129" s="55"/>
      <c r="AY129" s="55"/>
      <c r="BB129" s="55"/>
      <c r="BC129" s="55"/>
      <c r="BE129" s="102"/>
      <c r="BG129" s="102"/>
    </row>
    <row r="130" spans="14:59" ht="12.75">
      <c r="N130" s="105"/>
      <c r="O130" s="28"/>
      <c r="P130" s="28"/>
      <c r="Q130" s="28"/>
      <c r="R130" s="28"/>
      <c r="S130" s="55"/>
      <c r="T130" s="55"/>
      <c r="U130" s="102"/>
      <c r="V130" s="55"/>
      <c r="Z130" s="55"/>
      <c r="AA130" s="55"/>
      <c r="AB130" s="55"/>
      <c r="AK130" s="55"/>
      <c r="AL130" s="55"/>
      <c r="AM130" s="55"/>
      <c r="AN130" s="102"/>
      <c r="AP130" s="55"/>
      <c r="AY130" s="55"/>
      <c r="BB130" s="55"/>
      <c r="BC130" s="55"/>
      <c r="BE130" s="102"/>
      <c r="BG130" s="102"/>
    </row>
    <row r="131" spans="14:59" ht="12.75">
      <c r="N131" s="105"/>
      <c r="O131" s="28"/>
      <c r="P131" s="28"/>
      <c r="Q131" s="28"/>
      <c r="R131" s="28"/>
      <c r="S131" s="55"/>
      <c r="T131" s="55"/>
      <c r="U131" s="102"/>
      <c r="V131" s="55"/>
      <c r="Z131" s="55"/>
      <c r="AA131" s="55"/>
      <c r="AB131" s="55"/>
      <c r="AK131" s="55"/>
      <c r="AL131" s="55"/>
      <c r="AM131" s="55"/>
      <c r="AN131" s="102"/>
      <c r="AP131" s="55"/>
      <c r="AY131" s="55"/>
      <c r="BB131" s="55"/>
      <c r="BC131" s="55"/>
      <c r="BE131" s="102"/>
      <c r="BG131" s="102"/>
    </row>
    <row r="132" spans="14:59" ht="12.75">
      <c r="N132" s="105"/>
      <c r="O132" s="28"/>
      <c r="P132" s="28"/>
      <c r="Q132" s="28"/>
      <c r="R132" s="28"/>
      <c r="S132" s="55"/>
      <c r="T132" s="55"/>
      <c r="U132" s="102"/>
      <c r="V132" s="55"/>
      <c r="Z132" s="55"/>
      <c r="AA132" s="55"/>
      <c r="AB132" s="55"/>
      <c r="AK132" s="55"/>
      <c r="AL132" s="55"/>
      <c r="AM132" s="55"/>
      <c r="AN132" s="102"/>
      <c r="AP132" s="55"/>
      <c r="AY132" s="55"/>
      <c r="BB132" s="55"/>
      <c r="BC132" s="55"/>
      <c r="BE132" s="102"/>
      <c r="BG132" s="102"/>
    </row>
    <row r="133" spans="14:59" ht="12.75">
      <c r="N133" s="105"/>
      <c r="O133" s="28"/>
      <c r="P133" s="28"/>
      <c r="Q133" s="28"/>
      <c r="R133" s="28"/>
      <c r="S133" s="55"/>
      <c r="T133" s="55"/>
      <c r="U133" s="102"/>
      <c r="V133" s="55"/>
      <c r="Z133" s="55"/>
      <c r="AA133" s="55"/>
      <c r="AB133" s="55"/>
      <c r="AK133" s="55"/>
      <c r="AL133" s="55"/>
      <c r="AM133" s="55"/>
      <c r="AN133" s="102"/>
      <c r="AP133" s="55"/>
      <c r="AY133" s="55"/>
      <c r="BB133" s="55"/>
      <c r="BC133" s="55"/>
      <c r="BE133" s="102"/>
      <c r="BG133" s="102"/>
    </row>
    <row r="134" spans="14:59" ht="12.75">
      <c r="N134" s="105"/>
      <c r="O134" s="28"/>
      <c r="P134" s="28"/>
      <c r="Q134" s="28"/>
      <c r="R134" s="28"/>
      <c r="S134" s="55"/>
      <c r="T134" s="55"/>
      <c r="U134" s="102"/>
      <c r="V134" s="55"/>
      <c r="Z134" s="55"/>
      <c r="AA134" s="55"/>
      <c r="AB134" s="55"/>
      <c r="AK134" s="55"/>
      <c r="AL134" s="55"/>
      <c r="AM134" s="55"/>
      <c r="AN134" s="102"/>
      <c r="AP134" s="55"/>
      <c r="AY134" s="55"/>
      <c r="BB134" s="55"/>
      <c r="BC134" s="55"/>
      <c r="BE134" s="102"/>
      <c r="BG134" s="102"/>
    </row>
    <row r="135" spans="14:59" ht="12.75">
      <c r="N135" s="105"/>
      <c r="O135" s="28"/>
      <c r="P135" s="28"/>
      <c r="Q135" s="28"/>
      <c r="R135" s="28"/>
      <c r="S135" s="55"/>
      <c r="T135" s="55"/>
      <c r="U135" s="102"/>
      <c r="V135" s="55"/>
      <c r="Z135" s="55"/>
      <c r="AA135" s="55"/>
      <c r="AB135" s="55"/>
      <c r="AK135" s="55"/>
      <c r="AL135" s="55"/>
      <c r="AM135" s="55"/>
      <c r="AN135" s="102"/>
      <c r="AP135" s="55"/>
      <c r="AY135" s="55"/>
      <c r="BB135" s="55"/>
      <c r="BC135" s="55"/>
      <c r="BE135" s="102"/>
      <c r="BG135" s="102"/>
    </row>
    <row r="136" spans="14:59" ht="12.75">
      <c r="N136" s="105"/>
      <c r="O136" s="28"/>
      <c r="P136" s="28"/>
      <c r="Q136" s="28"/>
      <c r="R136" s="28"/>
      <c r="S136" s="55"/>
      <c r="T136" s="55"/>
      <c r="U136" s="102"/>
      <c r="V136" s="55"/>
      <c r="Z136" s="55"/>
      <c r="AA136" s="55"/>
      <c r="AB136" s="55"/>
      <c r="AK136" s="55"/>
      <c r="AL136" s="55"/>
      <c r="AM136" s="55"/>
      <c r="AN136" s="102"/>
      <c r="AP136" s="55"/>
      <c r="AY136" s="55"/>
      <c r="BB136" s="55"/>
      <c r="BC136" s="55"/>
      <c r="BE136" s="102"/>
      <c r="BG136" s="102"/>
    </row>
    <row r="137" spans="14:59" ht="12.75">
      <c r="N137" s="105"/>
      <c r="O137" s="28"/>
      <c r="P137" s="28"/>
      <c r="Q137" s="28"/>
      <c r="R137" s="28"/>
      <c r="S137" s="55"/>
      <c r="T137" s="55"/>
      <c r="U137" s="102"/>
      <c r="V137" s="55"/>
      <c r="Z137" s="55"/>
      <c r="AA137" s="55"/>
      <c r="AB137" s="55"/>
      <c r="AK137" s="55"/>
      <c r="AL137" s="55"/>
      <c r="AM137" s="55"/>
      <c r="AN137" s="102"/>
      <c r="AP137" s="55"/>
      <c r="AY137" s="55"/>
      <c r="BB137" s="55"/>
      <c r="BC137" s="55"/>
      <c r="BE137" s="102"/>
      <c r="BG137" s="102"/>
    </row>
    <row r="138" spans="14:59" ht="12.75">
      <c r="N138" s="105"/>
      <c r="O138" s="28"/>
      <c r="P138" s="28"/>
      <c r="Q138" s="28"/>
      <c r="R138" s="28"/>
      <c r="S138" s="55"/>
      <c r="T138" s="55"/>
      <c r="U138" s="102"/>
      <c r="V138" s="55"/>
      <c r="Z138" s="55"/>
      <c r="AA138" s="55"/>
      <c r="AB138" s="55"/>
      <c r="AK138" s="55"/>
      <c r="AL138" s="55"/>
      <c r="AM138" s="55"/>
      <c r="AN138" s="102"/>
      <c r="AP138" s="55"/>
      <c r="AY138" s="55"/>
      <c r="BB138" s="55"/>
      <c r="BC138" s="55"/>
      <c r="BE138" s="102"/>
      <c r="BG138" s="102"/>
    </row>
    <row r="139" spans="14:59" ht="12.75">
      <c r="N139" s="105"/>
      <c r="O139" s="28"/>
      <c r="P139" s="28"/>
      <c r="Q139" s="28"/>
      <c r="R139" s="28"/>
      <c r="S139" s="55"/>
      <c r="T139" s="55"/>
      <c r="U139" s="102"/>
      <c r="V139" s="55"/>
      <c r="Z139" s="55"/>
      <c r="AA139" s="55"/>
      <c r="AB139" s="55"/>
      <c r="AK139" s="55"/>
      <c r="AL139" s="55"/>
      <c r="AM139" s="55"/>
      <c r="AN139" s="102"/>
      <c r="AP139" s="55"/>
      <c r="AY139" s="55"/>
      <c r="BB139" s="55"/>
      <c r="BC139" s="55"/>
      <c r="BE139" s="102"/>
      <c r="BG139" s="102"/>
    </row>
    <row r="140" spans="14:59" ht="12.75">
      <c r="N140" s="105"/>
      <c r="O140" s="28"/>
      <c r="P140" s="28"/>
      <c r="Q140" s="28"/>
      <c r="R140" s="28"/>
      <c r="S140" s="55"/>
      <c r="T140" s="55"/>
      <c r="U140" s="102"/>
      <c r="V140" s="55"/>
      <c r="Z140" s="55"/>
      <c r="AA140" s="55"/>
      <c r="AB140" s="55"/>
      <c r="AK140" s="55"/>
      <c r="AL140" s="55"/>
      <c r="AM140" s="55"/>
      <c r="AN140" s="102"/>
      <c r="AP140" s="55"/>
      <c r="AY140" s="55"/>
      <c r="BB140" s="55"/>
      <c r="BC140" s="55"/>
      <c r="BE140" s="102"/>
      <c r="BG140" s="102"/>
    </row>
    <row r="141" spans="14:59" ht="12.75">
      <c r="N141" s="105"/>
      <c r="O141" s="28"/>
      <c r="P141" s="28"/>
      <c r="Q141" s="28"/>
      <c r="R141" s="28"/>
      <c r="S141" s="55"/>
      <c r="T141" s="55"/>
      <c r="U141" s="102"/>
      <c r="V141" s="55"/>
      <c r="Z141" s="55"/>
      <c r="AA141" s="55"/>
      <c r="AB141" s="55"/>
      <c r="AK141" s="55"/>
      <c r="AL141" s="55"/>
      <c r="AM141" s="55"/>
      <c r="AN141" s="102"/>
      <c r="AP141" s="55"/>
      <c r="AY141" s="55"/>
      <c r="BB141" s="55"/>
      <c r="BC141" s="55"/>
      <c r="BE141" s="102"/>
      <c r="BG141" s="102"/>
    </row>
    <row r="142" spans="14:59" ht="12.75">
      <c r="N142" s="105"/>
      <c r="O142" s="28"/>
      <c r="P142" s="28"/>
      <c r="Q142" s="28"/>
      <c r="R142" s="28"/>
      <c r="S142" s="55"/>
      <c r="T142" s="55"/>
      <c r="U142" s="102"/>
      <c r="V142" s="55"/>
      <c r="Z142" s="55"/>
      <c r="AA142" s="55"/>
      <c r="AB142" s="55"/>
      <c r="AK142" s="55"/>
      <c r="AL142" s="55"/>
      <c r="AM142" s="55"/>
      <c r="AN142" s="102"/>
      <c r="AP142" s="55"/>
      <c r="AY142" s="55"/>
      <c r="BB142" s="55"/>
      <c r="BC142" s="55"/>
      <c r="BE142" s="102"/>
      <c r="BG142" s="102"/>
    </row>
    <row r="143" spans="14:59" ht="12.75">
      <c r="N143" s="105"/>
      <c r="O143" s="28"/>
      <c r="P143" s="28"/>
      <c r="Q143" s="28"/>
      <c r="R143" s="28"/>
      <c r="S143" s="55"/>
      <c r="T143" s="55"/>
      <c r="U143" s="102"/>
      <c r="V143" s="55"/>
      <c r="Z143" s="55"/>
      <c r="AA143" s="55"/>
      <c r="AB143" s="55"/>
      <c r="AK143" s="55"/>
      <c r="AL143" s="55"/>
      <c r="AM143" s="55"/>
      <c r="AN143" s="102"/>
      <c r="AP143" s="55"/>
      <c r="AY143" s="55"/>
      <c r="BB143" s="55"/>
      <c r="BC143" s="55"/>
      <c r="BE143" s="102"/>
      <c r="BG143" s="102"/>
    </row>
    <row r="144" spans="14:59" ht="12.75">
      <c r="N144" s="105"/>
      <c r="O144" s="28"/>
      <c r="P144" s="28"/>
      <c r="Q144" s="28"/>
      <c r="R144" s="28"/>
      <c r="S144" s="55"/>
      <c r="T144" s="55"/>
      <c r="U144" s="102"/>
      <c r="V144" s="55"/>
      <c r="Z144" s="55"/>
      <c r="AA144" s="55"/>
      <c r="AB144" s="55"/>
      <c r="AK144" s="55"/>
      <c r="AL144" s="55"/>
      <c r="AM144" s="55"/>
      <c r="AN144" s="102"/>
      <c r="AP144" s="55"/>
      <c r="AY144" s="55"/>
      <c r="BB144" s="55"/>
      <c r="BC144" s="55"/>
      <c r="BE144" s="102"/>
      <c r="BG144" s="102"/>
    </row>
    <row r="145" spans="14:59" ht="12.75">
      <c r="N145" s="105"/>
      <c r="O145" s="28"/>
      <c r="P145" s="28"/>
      <c r="Q145" s="28"/>
      <c r="R145" s="28"/>
      <c r="S145" s="55"/>
      <c r="T145" s="55"/>
      <c r="U145" s="102"/>
      <c r="V145" s="55"/>
      <c r="Z145" s="55"/>
      <c r="AA145" s="55"/>
      <c r="AB145" s="55"/>
      <c r="AK145" s="55"/>
      <c r="AL145" s="55"/>
      <c r="AM145" s="55"/>
      <c r="AN145" s="102"/>
      <c r="AP145" s="55"/>
      <c r="AY145" s="55"/>
      <c r="BB145" s="55"/>
      <c r="BC145" s="55"/>
      <c r="BE145" s="102"/>
      <c r="BG145" s="102"/>
    </row>
    <row r="146" spans="14:59" ht="12.75">
      <c r="N146" s="105"/>
      <c r="O146" s="28"/>
      <c r="P146" s="28"/>
      <c r="Q146" s="28"/>
      <c r="R146" s="28"/>
      <c r="S146" s="55"/>
      <c r="T146" s="55"/>
      <c r="U146" s="102"/>
      <c r="V146" s="55"/>
      <c r="Z146" s="55"/>
      <c r="AA146" s="55"/>
      <c r="AB146" s="55"/>
      <c r="AK146" s="55"/>
      <c r="AL146" s="55"/>
      <c r="AM146" s="55"/>
      <c r="AN146" s="102"/>
      <c r="AP146" s="55"/>
      <c r="AY146" s="55"/>
      <c r="BB146" s="55"/>
      <c r="BC146" s="55"/>
      <c r="BE146" s="102"/>
      <c r="BG146" s="102"/>
    </row>
    <row r="147" spans="14:59" ht="12.75">
      <c r="N147" s="105"/>
      <c r="O147" s="28"/>
      <c r="P147" s="28"/>
      <c r="Q147" s="28"/>
      <c r="R147" s="28"/>
      <c r="S147" s="55"/>
      <c r="T147" s="55"/>
      <c r="U147" s="102"/>
      <c r="V147" s="55"/>
      <c r="Z147" s="55"/>
      <c r="AA147" s="55"/>
      <c r="AB147" s="55"/>
      <c r="AK147" s="55"/>
      <c r="AL147" s="55"/>
      <c r="AM147" s="55"/>
      <c r="AN147" s="102"/>
      <c r="AP147" s="55"/>
      <c r="AY147" s="55"/>
      <c r="BB147" s="55"/>
      <c r="BC147" s="55"/>
      <c r="BE147" s="102"/>
      <c r="BG147" s="102"/>
    </row>
    <row r="148" spans="14:59" ht="12.75">
      <c r="N148" s="105"/>
      <c r="O148" s="28"/>
      <c r="P148" s="28"/>
      <c r="Q148" s="28"/>
      <c r="R148" s="28"/>
      <c r="S148" s="55"/>
      <c r="T148" s="55"/>
      <c r="U148" s="102"/>
      <c r="V148" s="55"/>
      <c r="Z148" s="55"/>
      <c r="AA148" s="55"/>
      <c r="AB148" s="55"/>
      <c r="AK148" s="55"/>
      <c r="AL148" s="55"/>
      <c r="AM148" s="55"/>
      <c r="AN148" s="102"/>
      <c r="AP148" s="55"/>
      <c r="AY148" s="55"/>
      <c r="BB148" s="55"/>
      <c r="BC148" s="55"/>
      <c r="BE148" s="102"/>
      <c r="BG148" s="102"/>
    </row>
    <row r="149" spans="14:59" ht="12.75">
      <c r="N149" s="105"/>
      <c r="O149" s="28"/>
      <c r="P149" s="28"/>
      <c r="Q149" s="28"/>
      <c r="R149" s="28"/>
      <c r="S149" s="55"/>
      <c r="T149" s="55"/>
      <c r="U149" s="102"/>
      <c r="V149" s="55"/>
      <c r="Z149" s="55"/>
      <c r="AA149" s="55"/>
      <c r="AB149" s="55"/>
      <c r="AK149" s="55"/>
      <c r="AL149" s="55"/>
      <c r="AM149" s="55"/>
      <c r="AN149" s="102"/>
      <c r="AP149" s="55"/>
      <c r="AY149" s="55"/>
      <c r="BB149" s="55"/>
      <c r="BC149" s="55"/>
      <c r="BE149" s="102"/>
      <c r="BG149" s="102"/>
    </row>
    <row r="150" spans="14:59" ht="12.75">
      <c r="N150" s="105"/>
      <c r="O150" s="28"/>
      <c r="P150" s="28"/>
      <c r="Q150" s="28"/>
      <c r="R150" s="28"/>
      <c r="S150" s="55"/>
      <c r="T150" s="55"/>
      <c r="U150" s="102"/>
      <c r="V150" s="55"/>
      <c r="Z150" s="55"/>
      <c r="AA150" s="55"/>
      <c r="AB150" s="55"/>
      <c r="AK150" s="55"/>
      <c r="AL150" s="55"/>
      <c r="AM150" s="55"/>
      <c r="AN150" s="102"/>
      <c r="AP150" s="55"/>
      <c r="AY150" s="55"/>
      <c r="BB150" s="55"/>
      <c r="BC150" s="55"/>
      <c r="BE150" s="102"/>
      <c r="BG150" s="102"/>
    </row>
    <row r="151" spans="14:59" ht="12.75">
      <c r="N151" s="105"/>
      <c r="O151" s="28"/>
      <c r="P151" s="28"/>
      <c r="Q151" s="28"/>
      <c r="R151" s="28"/>
      <c r="S151" s="55"/>
      <c r="T151" s="55"/>
      <c r="U151" s="102"/>
      <c r="V151" s="55"/>
      <c r="Z151" s="55"/>
      <c r="AA151" s="55"/>
      <c r="AB151" s="55"/>
      <c r="AK151" s="55"/>
      <c r="AL151" s="55"/>
      <c r="AM151" s="55"/>
      <c r="AN151" s="102"/>
      <c r="AP151" s="55"/>
      <c r="AY151" s="55"/>
      <c r="BB151" s="55"/>
      <c r="BC151" s="55"/>
      <c r="BE151" s="102"/>
      <c r="BG151" s="102"/>
    </row>
    <row r="152" spans="14:59" ht="12.75">
      <c r="N152" s="105"/>
      <c r="O152" s="28"/>
      <c r="P152" s="28"/>
      <c r="Q152" s="28"/>
      <c r="R152" s="28"/>
      <c r="S152" s="55"/>
      <c r="T152" s="55"/>
      <c r="U152" s="102"/>
      <c r="V152" s="55"/>
      <c r="Z152" s="55"/>
      <c r="AA152" s="55"/>
      <c r="AB152" s="55"/>
      <c r="AK152" s="55"/>
      <c r="AL152" s="55"/>
      <c r="AM152" s="55"/>
      <c r="AN152" s="102"/>
      <c r="AP152" s="55"/>
      <c r="AY152" s="55"/>
      <c r="BB152" s="55"/>
      <c r="BC152" s="55"/>
      <c r="BE152" s="102"/>
      <c r="BG152" s="102"/>
    </row>
    <row r="153" spans="14:59" ht="12.75">
      <c r="N153" s="105"/>
      <c r="O153" s="28"/>
      <c r="P153" s="28"/>
      <c r="Q153" s="28"/>
      <c r="R153" s="28"/>
      <c r="S153" s="55"/>
      <c r="T153" s="55"/>
      <c r="U153" s="102"/>
      <c r="V153" s="55"/>
      <c r="Z153" s="55"/>
      <c r="AA153" s="55"/>
      <c r="AB153" s="55"/>
      <c r="AK153" s="55"/>
      <c r="AL153" s="55"/>
      <c r="AM153" s="55"/>
      <c r="AN153" s="102"/>
      <c r="AP153" s="55"/>
      <c r="AY153" s="55"/>
      <c r="BB153" s="55"/>
      <c r="BC153" s="55"/>
      <c r="BE153" s="102"/>
      <c r="BG153" s="102"/>
    </row>
    <row r="154" spans="14:59" ht="12.75">
      <c r="N154" s="105"/>
      <c r="O154" s="28"/>
      <c r="P154" s="28"/>
      <c r="Q154" s="28"/>
      <c r="R154" s="28"/>
      <c r="S154" s="55"/>
      <c r="T154" s="55"/>
      <c r="U154" s="102"/>
      <c r="V154" s="55"/>
      <c r="Z154" s="55"/>
      <c r="AA154" s="55"/>
      <c r="AB154" s="55"/>
      <c r="AK154" s="55"/>
      <c r="AL154" s="55"/>
      <c r="AM154" s="55"/>
      <c r="AN154" s="102"/>
      <c r="AP154" s="55"/>
      <c r="AY154" s="55"/>
      <c r="BB154" s="55"/>
      <c r="BC154" s="55"/>
      <c r="BE154" s="102"/>
      <c r="BG154" s="102"/>
    </row>
    <row r="155" spans="14:59" ht="12.75">
      <c r="N155" s="105"/>
      <c r="O155" s="28"/>
      <c r="P155" s="28"/>
      <c r="Q155" s="28"/>
      <c r="R155" s="28"/>
      <c r="S155" s="55"/>
      <c r="T155" s="55"/>
      <c r="U155" s="102"/>
      <c r="V155" s="55"/>
      <c r="Z155" s="55"/>
      <c r="AA155" s="55"/>
      <c r="AB155" s="55"/>
      <c r="AK155" s="55"/>
      <c r="AL155" s="55"/>
      <c r="AM155" s="55"/>
      <c r="AN155" s="102"/>
      <c r="AP155" s="55"/>
      <c r="AY155" s="55"/>
      <c r="BB155" s="55"/>
      <c r="BC155" s="55"/>
      <c r="BE155" s="102"/>
      <c r="BG155" s="102"/>
    </row>
    <row r="156" spans="14:59" ht="12.75">
      <c r="N156" s="105"/>
      <c r="O156" s="28"/>
      <c r="P156" s="28"/>
      <c r="Q156" s="28"/>
      <c r="R156" s="28"/>
      <c r="S156" s="55"/>
      <c r="T156" s="55"/>
      <c r="U156" s="102"/>
      <c r="V156" s="55"/>
      <c r="Z156" s="55"/>
      <c r="AA156" s="55"/>
      <c r="AB156" s="55"/>
      <c r="AK156" s="55"/>
      <c r="AL156" s="55"/>
      <c r="AM156" s="55"/>
      <c r="AN156" s="102"/>
      <c r="AP156" s="55"/>
      <c r="AY156" s="55"/>
      <c r="BB156" s="55"/>
      <c r="BC156" s="55"/>
      <c r="BE156" s="102"/>
      <c r="BG156" s="102"/>
    </row>
    <row r="157" spans="14:59" ht="12.75">
      <c r="N157" s="105"/>
      <c r="O157" s="28"/>
      <c r="P157" s="28"/>
      <c r="Q157" s="28"/>
      <c r="R157" s="28"/>
      <c r="S157" s="55"/>
      <c r="T157" s="55"/>
      <c r="U157" s="102"/>
      <c r="V157" s="55"/>
      <c r="Z157" s="55"/>
      <c r="AA157" s="55"/>
      <c r="AB157" s="55"/>
      <c r="AK157" s="55"/>
      <c r="AL157" s="55"/>
      <c r="AM157" s="55"/>
      <c r="AN157" s="102"/>
      <c r="AP157" s="55"/>
      <c r="AY157" s="55"/>
      <c r="BB157" s="55"/>
      <c r="BC157" s="55"/>
      <c r="BE157" s="102"/>
      <c r="BG157" s="102"/>
    </row>
    <row r="158" spans="14:59" ht="12.75">
      <c r="N158" s="105"/>
      <c r="O158" s="28"/>
      <c r="P158" s="28"/>
      <c r="Q158" s="28"/>
      <c r="R158" s="28"/>
      <c r="S158" s="55"/>
      <c r="T158" s="55"/>
      <c r="U158" s="102"/>
      <c r="V158" s="55"/>
      <c r="Z158" s="55"/>
      <c r="AA158" s="55"/>
      <c r="AB158" s="55"/>
      <c r="AK158" s="55"/>
      <c r="AL158" s="55"/>
      <c r="AM158" s="55"/>
      <c r="AN158" s="102"/>
      <c r="AP158" s="55"/>
      <c r="AY158" s="55"/>
      <c r="BB158" s="55"/>
      <c r="BC158" s="55"/>
      <c r="BE158" s="102"/>
      <c r="BG158" s="102"/>
    </row>
    <row r="159" spans="14:59" ht="12.75">
      <c r="N159" s="105"/>
      <c r="O159" s="28"/>
      <c r="P159" s="28"/>
      <c r="Q159" s="28"/>
      <c r="R159" s="28"/>
      <c r="S159" s="55"/>
      <c r="T159" s="55"/>
      <c r="U159" s="102"/>
      <c r="V159" s="55"/>
      <c r="Z159" s="55"/>
      <c r="AA159" s="55"/>
      <c r="AB159" s="55"/>
      <c r="AK159" s="55"/>
      <c r="AL159" s="55"/>
      <c r="AM159" s="55"/>
      <c r="AN159" s="102"/>
      <c r="AP159" s="55"/>
      <c r="AY159" s="55"/>
      <c r="BB159" s="55"/>
      <c r="BC159" s="55"/>
      <c r="BE159" s="102"/>
      <c r="BG159" s="102"/>
    </row>
    <row r="160" spans="14:59" ht="12.75">
      <c r="N160" s="105"/>
      <c r="O160" s="28"/>
      <c r="P160" s="28"/>
      <c r="Q160" s="28"/>
      <c r="R160" s="28"/>
      <c r="S160" s="55"/>
      <c r="T160" s="55"/>
      <c r="U160" s="102"/>
      <c r="V160" s="55"/>
      <c r="Z160" s="55"/>
      <c r="AA160" s="55"/>
      <c r="AB160" s="55"/>
      <c r="AK160" s="55"/>
      <c r="AL160" s="55"/>
      <c r="AM160" s="55"/>
      <c r="AN160" s="102"/>
      <c r="AP160" s="55"/>
      <c r="AY160" s="55"/>
      <c r="BB160" s="55"/>
      <c r="BC160" s="55"/>
      <c r="BE160" s="102"/>
      <c r="BG160" s="102"/>
    </row>
    <row r="161" spans="14:59" ht="12.75">
      <c r="N161" s="105"/>
      <c r="O161" s="28"/>
      <c r="P161" s="28"/>
      <c r="Q161" s="28"/>
      <c r="R161" s="28"/>
      <c r="S161" s="55"/>
      <c r="T161" s="55"/>
      <c r="U161" s="102"/>
      <c r="V161" s="55"/>
      <c r="Z161" s="55"/>
      <c r="AA161" s="55"/>
      <c r="AB161" s="55"/>
      <c r="AK161" s="55"/>
      <c r="AL161" s="55"/>
      <c r="AM161" s="55"/>
      <c r="AN161" s="102"/>
      <c r="AP161" s="55"/>
      <c r="AY161" s="55"/>
      <c r="BB161" s="55"/>
      <c r="BC161" s="55"/>
      <c r="BE161" s="102"/>
      <c r="BG161" s="102"/>
    </row>
    <row r="162" spans="14:59" ht="12.75">
      <c r="N162" s="105"/>
      <c r="O162" s="28"/>
      <c r="P162" s="28"/>
      <c r="Q162" s="28"/>
      <c r="R162" s="28"/>
      <c r="S162" s="55"/>
      <c r="T162" s="55"/>
      <c r="U162" s="102"/>
      <c r="V162" s="55"/>
      <c r="Z162" s="55"/>
      <c r="AA162" s="55"/>
      <c r="AB162" s="55"/>
      <c r="AK162" s="55"/>
      <c r="AL162" s="55"/>
      <c r="AM162" s="55"/>
      <c r="AN162" s="102"/>
      <c r="AP162" s="55"/>
      <c r="AY162" s="55"/>
      <c r="BB162" s="55"/>
      <c r="BC162" s="55"/>
      <c r="BE162" s="102"/>
      <c r="BG162" s="102"/>
    </row>
    <row r="163" spans="14:59" ht="12.75">
      <c r="N163" s="105"/>
      <c r="O163" s="28"/>
      <c r="P163" s="28"/>
      <c r="Q163" s="28"/>
      <c r="R163" s="28"/>
      <c r="S163" s="55"/>
      <c r="T163" s="55"/>
      <c r="U163" s="102"/>
      <c r="V163" s="55"/>
      <c r="Z163" s="55"/>
      <c r="AA163" s="55"/>
      <c r="AB163" s="55"/>
      <c r="AK163" s="55"/>
      <c r="AL163" s="55"/>
      <c r="AM163" s="55"/>
      <c r="AN163" s="102"/>
      <c r="AP163" s="55"/>
      <c r="AY163" s="55"/>
      <c r="BB163" s="55"/>
      <c r="BC163" s="55"/>
      <c r="BE163" s="102"/>
      <c r="BG163" s="102"/>
    </row>
    <row r="164" spans="14:59" ht="12.75">
      <c r="N164" s="105"/>
      <c r="O164" s="28"/>
      <c r="P164" s="28"/>
      <c r="Q164" s="28"/>
      <c r="R164" s="28"/>
      <c r="S164" s="55"/>
      <c r="T164" s="55"/>
      <c r="U164" s="102"/>
      <c r="V164" s="55"/>
      <c r="Z164" s="55"/>
      <c r="AA164" s="55"/>
      <c r="AB164" s="55"/>
      <c r="AK164" s="55"/>
      <c r="AL164" s="55"/>
      <c r="AM164" s="55"/>
      <c r="AN164" s="102"/>
      <c r="AP164" s="55"/>
      <c r="AY164" s="55"/>
      <c r="BB164" s="55"/>
      <c r="BC164" s="55"/>
      <c r="BE164" s="102"/>
      <c r="BG164" s="102"/>
    </row>
    <row r="165" spans="14:59" ht="12.75">
      <c r="N165" s="105"/>
      <c r="O165" s="28"/>
      <c r="P165" s="28"/>
      <c r="Q165" s="28"/>
      <c r="R165" s="28"/>
      <c r="S165" s="55"/>
      <c r="T165" s="55"/>
      <c r="U165" s="102"/>
      <c r="V165" s="55"/>
      <c r="Z165" s="55"/>
      <c r="AA165" s="55"/>
      <c r="AB165" s="55"/>
      <c r="AK165" s="55"/>
      <c r="AL165" s="55"/>
      <c r="AM165" s="55"/>
      <c r="AN165" s="102"/>
      <c r="AP165" s="55"/>
      <c r="AY165" s="55"/>
      <c r="BB165" s="55"/>
      <c r="BC165" s="55"/>
      <c r="BE165" s="102"/>
      <c r="BG165" s="102"/>
    </row>
    <row r="166" spans="14:59" ht="12.75">
      <c r="N166" s="105"/>
      <c r="O166" s="28"/>
      <c r="P166" s="28"/>
      <c r="Q166" s="28"/>
      <c r="R166" s="28"/>
      <c r="S166" s="55"/>
      <c r="T166" s="55"/>
      <c r="U166" s="102"/>
      <c r="V166" s="55"/>
      <c r="Z166" s="55"/>
      <c r="AA166" s="55"/>
      <c r="AB166" s="55"/>
      <c r="AK166" s="55"/>
      <c r="AL166" s="55"/>
      <c r="AM166" s="55"/>
      <c r="AN166" s="102"/>
      <c r="AP166" s="55"/>
      <c r="AY166" s="55"/>
      <c r="BB166" s="55"/>
      <c r="BC166" s="55"/>
      <c r="BE166" s="102"/>
      <c r="BG166" s="102"/>
    </row>
    <row r="167" spans="14:59" ht="12.75">
      <c r="N167" s="105"/>
      <c r="O167" s="28"/>
      <c r="P167" s="28"/>
      <c r="Q167" s="28"/>
      <c r="R167" s="28"/>
      <c r="S167" s="55"/>
      <c r="T167" s="55"/>
      <c r="U167" s="102"/>
      <c r="V167" s="55"/>
      <c r="Z167" s="55"/>
      <c r="AA167" s="55"/>
      <c r="AB167" s="55"/>
      <c r="AK167" s="55"/>
      <c r="AL167" s="55"/>
      <c r="AM167" s="55"/>
      <c r="AN167" s="102"/>
      <c r="AP167" s="55"/>
      <c r="AY167" s="55"/>
      <c r="BB167" s="55"/>
      <c r="BC167" s="55"/>
      <c r="BE167" s="102"/>
      <c r="BG167" s="102"/>
    </row>
    <row r="168" spans="14:59" ht="12.75">
      <c r="N168" s="105"/>
      <c r="O168" s="28"/>
      <c r="P168" s="28"/>
      <c r="Q168" s="28"/>
      <c r="R168" s="28"/>
      <c r="S168" s="55"/>
      <c r="T168" s="55"/>
      <c r="U168" s="102"/>
      <c r="V168" s="55"/>
      <c r="Z168" s="55"/>
      <c r="AA168" s="55"/>
      <c r="AB168" s="55"/>
      <c r="AK168" s="55"/>
      <c r="AL168" s="55"/>
      <c r="AM168" s="55"/>
      <c r="AN168" s="102"/>
      <c r="AP168" s="55"/>
      <c r="AY168" s="55"/>
      <c r="BB168" s="55"/>
      <c r="BC168" s="55"/>
      <c r="BE168" s="102"/>
      <c r="BG168" s="102"/>
    </row>
    <row r="169" spans="14:59" ht="12.75">
      <c r="N169" s="105"/>
      <c r="O169" s="28"/>
      <c r="P169" s="28"/>
      <c r="Q169" s="28"/>
      <c r="R169" s="28"/>
      <c r="S169" s="55"/>
      <c r="T169" s="55"/>
      <c r="U169" s="102"/>
      <c r="V169" s="55"/>
      <c r="Z169" s="55"/>
      <c r="AA169" s="55"/>
      <c r="AB169" s="55"/>
      <c r="AK169" s="55"/>
      <c r="AL169" s="55"/>
      <c r="AM169" s="55"/>
      <c r="AN169" s="102"/>
      <c r="AP169" s="55"/>
      <c r="AY169" s="55"/>
      <c r="BB169" s="55"/>
      <c r="BC169" s="55"/>
      <c r="BE169" s="102"/>
      <c r="BG169" s="102"/>
    </row>
    <row r="170" spans="14:59" ht="12.75">
      <c r="N170" s="105"/>
      <c r="O170" s="28"/>
      <c r="P170" s="28"/>
      <c r="Q170" s="28"/>
      <c r="R170" s="28"/>
      <c r="S170" s="55"/>
      <c r="T170" s="55"/>
      <c r="U170" s="102"/>
      <c r="V170" s="55"/>
      <c r="Z170" s="55"/>
      <c r="AA170" s="55"/>
      <c r="AB170" s="55"/>
      <c r="AK170" s="55"/>
      <c r="AL170" s="55"/>
      <c r="AM170" s="55"/>
      <c r="AN170" s="102"/>
      <c r="AP170" s="55"/>
      <c r="AY170" s="55"/>
      <c r="BB170" s="55"/>
      <c r="BC170" s="55"/>
      <c r="BE170" s="102"/>
      <c r="BG170" s="102"/>
    </row>
    <row r="171" spans="14:59" ht="12.75">
      <c r="N171" s="105"/>
      <c r="O171" s="28"/>
      <c r="P171" s="28"/>
      <c r="Q171" s="28"/>
      <c r="R171" s="28"/>
      <c r="S171" s="55"/>
      <c r="T171" s="55"/>
      <c r="U171" s="102"/>
      <c r="V171" s="55"/>
      <c r="Z171" s="55"/>
      <c r="AA171" s="55"/>
      <c r="AB171" s="55"/>
      <c r="AK171" s="55"/>
      <c r="AL171" s="55"/>
      <c r="AM171" s="55"/>
      <c r="AN171" s="102"/>
      <c r="AP171" s="55"/>
      <c r="AY171" s="55"/>
      <c r="BB171" s="55"/>
      <c r="BC171" s="55"/>
      <c r="BE171" s="102"/>
      <c r="BG171" s="102"/>
    </row>
    <row r="172" spans="14:59" ht="12.75">
      <c r="N172" s="105"/>
      <c r="O172" s="28"/>
      <c r="P172" s="28"/>
      <c r="Q172" s="28"/>
      <c r="R172" s="28"/>
      <c r="S172" s="55"/>
      <c r="T172" s="55"/>
      <c r="U172" s="102"/>
      <c r="V172" s="55"/>
      <c r="Z172" s="55"/>
      <c r="AA172" s="55"/>
      <c r="AB172" s="55"/>
      <c r="AK172" s="55"/>
      <c r="AL172" s="55"/>
      <c r="AM172" s="55"/>
      <c r="AN172" s="102"/>
      <c r="AP172" s="55"/>
      <c r="AY172" s="55"/>
      <c r="BB172" s="55"/>
      <c r="BC172" s="55"/>
      <c r="BE172" s="102"/>
      <c r="BG172" s="102"/>
    </row>
    <row r="173" spans="14:59" ht="12.75">
      <c r="N173" s="105"/>
      <c r="O173" s="28"/>
      <c r="P173" s="28"/>
      <c r="Q173" s="28"/>
      <c r="R173" s="28"/>
      <c r="S173" s="55"/>
      <c r="T173" s="55"/>
      <c r="U173" s="102"/>
      <c r="V173" s="55"/>
      <c r="Z173" s="55"/>
      <c r="AA173" s="55"/>
      <c r="AB173" s="55"/>
      <c r="AK173" s="55"/>
      <c r="AL173" s="55"/>
      <c r="AM173" s="55"/>
      <c r="AN173" s="102"/>
      <c r="AP173" s="55"/>
      <c r="AY173" s="55"/>
      <c r="BB173" s="55"/>
      <c r="BC173" s="55"/>
      <c r="BE173" s="102"/>
      <c r="BG173" s="102"/>
    </row>
    <row r="174" spans="14:59" ht="12.75">
      <c r="N174" s="105"/>
      <c r="O174" s="28"/>
      <c r="P174" s="28"/>
      <c r="Q174" s="28"/>
      <c r="R174" s="28"/>
      <c r="S174" s="55"/>
      <c r="T174" s="55"/>
      <c r="U174" s="102"/>
      <c r="V174" s="55"/>
      <c r="Z174" s="55"/>
      <c r="AA174" s="55"/>
      <c r="AB174" s="55"/>
      <c r="AK174" s="55"/>
      <c r="AL174" s="55"/>
      <c r="AM174" s="55"/>
      <c r="AN174" s="102"/>
      <c r="AP174" s="55"/>
      <c r="AY174" s="55"/>
      <c r="BB174" s="55"/>
      <c r="BC174" s="55"/>
      <c r="BE174" s="102"/>
      <c r="BG174" s="102"/>
    </row>
    <row r="175" spans="14:59" ht="12.75">
      <c r="N175" s="105"/>
      <c r="O175" s="28"/>
      <c r="P175" s="28"/>
      <c r="Q175" s="28"/>
      <c r="R175" s="28"/>
      <c r="S175" s="55"/>
      <c r="T175" s="55"/>
      <c r="U175" s="102"/>
      <c r="V175" s="55"/>
      <c r="Z175" s="55"/>
      <c r="AA175" s="55"/>
      <c r="AB175" s="55"/>
      <c r="AK175" s="55"/>
      <c r="AL175" s="55"/>
      <c r="AM175" s="55"/>
      <c r="AN175" s="102"/>
      <c r="AP175" s="55"/>
      <c r="AY175" s="55"/>
      <c r="BB175" s="55"/>
      <c r="BC175" s="55"/>
      <c r="BE175" s="102"/>
      <c r="BG175" s="102"/>
    </row>
    <row r="176" spans="14:59" ht="12.75">
      <c r="N176" s="105"/>
      <c r="O176" s="28"/>
      <c r="P176" s="28"/>
      <c r="Q176" s="28"/>
      <c r="R176" s="28"/>
      <c r="S176" s="55"/>
      <c r="T176" s="55"/>
      <c r="U176" s="102"/>
      <c r="V176" s="55"/>
      <c r="Z176" s="55"/>
      <c r="AA176" s="55"/>
      <c r="AB176" s="55"/>
      <c r="AK176" s="55"/>
      <c r="AL176" s="55"/>
      <c r="AM176" s="55"/>
      <c r="AN176" s="102"/>
      <c r="AP176" s="55"/>
      <c r="AY176" s="55"/>
      <c r="BB176" s="55"/>
      <c r="BC176" s="55"/>
      <c r="BE176" s="102"/>
      <c r="BG176" s="102"/>
    </row>
    <row r="177" spans="14:59" ht="12.75">
      <c r="N177" s="105"/>
      <c r="O177" s="28"/>
      <c r="P177" s="28"/>
      <c r="Q177" s="28"/>
      <c r="R177" s="28"/>
      <c r="S177" s="55"/>
      <c r="T177" s="55"/>
      <c r="U177" s="102"/>
      <c r="V177" s="55"/>
      <c r="Z177" s="55"/>
      <c r="AA177" s="55"/>
      <c r="AB177" s="55"/>
      <c r="AK177" s="55"/>
      <c r="AL177" s="55"/>
      <c r="AM177" s="55"/>
      <c r="AN177" s="102"/>
      <c r="AP177" s="55"/>
      <c r="AY177" s="55"/>
      <c r="BB177" s="55"/>
      <c r="BC177" s="55"/>
      <c r="BE177" s="102"/>
      <c r="BG177" s="102"/>
    </row>
    <row r="178" spans="14:59" ht="12.75">
      <c r="N178" s="105"/>
      <c r="O178" s="28"/>
      <c r="P178" s="28"/>
      <c r="Q178" s="28"/>
      <c r="R178" s="28"/>
      <c r="S178" s="55"/>
      <c r="T178" s="55"/>
      <c r="U178" s="102"/>
      <c r="V178" s="55"/>
      <c r="Z178" s="55"/>
      <c r="AA178" s="55"/>
      <c r="AB178" s="55"/>
      <c r="AK178" s="55"/>
      <c r="AL178" s="55"/>
      <c r="AM178" s="55"/>
      <c r="AN178" s="102"/>
      <c r="AP178" s="55"/>
      <c r="AY178" s="55"/>
      <c r="BB178" s="55"/>
      <c r="BC178" s="55"/>
      <c r="BE178" s="102"/>
      <c r="BG178" s="102"/>
    </row>
    <row r="179" spans="14:59" ht="12.75">
      <c r="N179" s="105"/>
      <c r="O179" s="28"/>
      <c r="P179" s="28"/>
      <c r="Q179" s="28"/>
      <c r="R179" s="28"/>
      <c r="S179" s="55"/>
      <c r="T179" s="55"/>
      <c r="U179" s="102"/>
      <c r="V179" s="55"/>
      <c r="Z179" s="55"/>
      <c r="AA179" s="55"/>
      <c r="AB179" s="55"/>
      <c r="AK179" s="55"/>
      <c r="AL179" s="55"/>
      <c r="AM179" s="55"/>
      <c r="AN179" s="102"/>
      <c r="AP179" s="55"/>
      <c r="AY179" s="55"/>
      <c r="BB179" s="55"/>
      <c r="BC179" s="55"/>
      <c r="BE179" s="102"/>
      <c r="BG179" s="102"/>
    </row>
    <row r="180" spans="14:59" ht="12.75">
      <c r="N180" s="105"/>
      <c r="O180" s="28"/>
      <c r="P180" s="28"/>
      <c r="Q180" s="28"/>
      <c r="R180" s="28"/>
      <c r="S180" s="55"/>
      <c r="T180" s="55"/>
      <c r="U180" s="102"/>
      <c r="V180" s="55"/>
      <c r="Z180" s="55"/>
      <c r="AA180" s="55"/>
      <c r="AB180" s="55"/>
      <c r="AK180" s="55"/>
      <c r="AL180" s="55"/>
      <c r="AM180" s="55"/>
      <c r="AN180" s="102"/>
      <c r="AP180" s="55"/>
      <c r="AY180" s="55"/>
      <c r="BB180" s="55"/>
      <c r="BC180" s="55"/>
      <c r="BE180" s="102"/>
      <c r="BG180" s="102"/>
    </row>
    <row r="181" spans="14:59" ht="12.75">
      <c r="N181" s="105"/>
      <c r="O181" s="28"/>
      <c r="P181" s="28"/>
      <c r="Q181" s="28"/>
      <c r="R181" s="28"/>
      <c r="S181" s="55"/>
      <c r="T181" s="55"/>
      <c r="U181" s="102"/>
      <c r="V181" s="55"/>
      <c r="Z181" s="55"/>
      <c r="AA181" s="55"/>
      <c r="AB181" s="55"/>
      <c r="AK181" s="55"/>
      <c r="AL181" s="55"/>
      <c r="AM181" s="55"/>
      <c r="AN181" s="102"/>
      <c r="AP181" s="55"/>
      <c r="AY181" s="55"/>
      <c r="BB181" s="55"/>
      <c r="BC181" s="55"/>
      <c r="BE181" s="102"/>
      <c r="BG181" s="102"/>
    </row>
    <row r="182" spans="14:59" ht="12.75">
      <c r="N182" s="105"/>
      <c r="O182" s="28"/>
      <c r="P182" s="28"/>
      <c r="Q182" s="28"/>
      <c r="R182" s="28"/>
      <c r="S182" s="55"/>
      <c r="T182" s="55"/>
      <c r="U182" s="102"/>
      <c r="V182" s="55"/>
      <c r="Z182" s="55"/>
      <c r="AA182" s="55"/>
      <c r="AB182" s="55"/>
      <c r="AK182" s="55"/>
      <c r="AL182" s="55"/>
      <c r="AM182" s="55"/>
      <c r="AN182" s="102"/>
      <c r="AP182" s="55"/>
      <c r="AY182" s="55"/>
      <c r="BB182" s="55"/>
      <c r="BC182" s="55"/>
      <c r="BE182" s="102"/>
      <c r="BG182" s="102"/>
    </row>
    <row r="183" spans="14:59" ht="12.75">
      <c r="N183" s="105"/>
      <c r="O183" s="28"/>
      <c r="P183" s="28"/>
      <c r="Q183" s="28"/>
      <c r="R183" s="28"/>
      <c r="S183" s="55"/>
      <c r="T183" s="55"/>
      <c r="U183" s="102"/>
      <c r="V183" s="55"/>
      <c r="Z183" s="55"/>
      <c r="AA183" s="55"/>
      <c r="AB183" s="55"/>
      <c r="AK183" s="55"/>
      <c r="AL183" s="55"/>
      <c r="AM183" s="55"/>
      <c r="AN183" s="102"/>
      <c r="AP183" s="55"/>
      <c r="AY183" s="55"/>
      <c r="BB183" s="55"/>
      <c r="BC183" s="55"/>
      <c r="BE183" s="102"/>
      <c r="BG183" s="102"/>
    </row>
    <row r="184" spans="14:59" ht="12.75">
      <c r="N184" s="105"/>
      <c r="O184" s="28"/>
      <c r="P184" s="28"/>
      <c r="Q184" s="28"/>
      <c r="R184" s="28"/>
      <c r="S184" s="55"/>
      <c r="T184" s="55"/>
      <c r="U184" s="102"/>
      <c r="V184" s="55"/>
      <c r="Z184" s="55"/>
      <c r="AA184" s="55"/>
      <c r="AB184" s="55"/>
      <c r="AK184" s="55"/>
      <c r="AL184" s="55"/>
      <c r="AM184" s="55"/>
      <c r="AN184" s="102"/>
      <c r="AP184" s="55"/>
      <c r="AY184" s="55"/>
      <c r="BB184" s="55"/>
      <c r="BC184" s="55"/>
      <c r="BE184" s="102"/>
      <c r="BG184" s="102"/>
    </row>
    <row r="185" spans="14:59" ht="12.75">
      <c r="N185" s="105"/>
      <c r="O185" s="28"/>
      <c r="P185" s="28"/>
      <c r="Q185" s="28"/>
      <c r="R185" s="28"/>
      <c r="S185" s="55"/>
      <c r="T185" s="55"/>
      <c r="U185" s="102"/>
      <c r="V185" s="55"/>
      <c r="Z185" s="55"/>
      <c r="AA185" s="55"/>
      <c r="AB185" s="55"/>
      <c r="AK185" s="55"/>
      <c r="AL185" s="55"/>
      <c r="AM185" s="55"/>
      <c r="AN185" s="102"/>
      <c r="AP185" s="55"/>
      <c r="AY185" s="55"/>
      <c r="BB185" s="55"/>
      <c r="BC185" s="55"/>
      <c r="BE185" s="102"/>
      <c r="BG185" s="102"/>
    </row>
    <row r="186" spans="14:59" ht="12.75">
      <c r="N186" s="105"/>
      <c r="O186" s="28"/>
      <c r="P186" s="28"/>
      <c r="Q186" s="28"/>
      <c r="R186" s="28"/>
      <c r="S186" s="55"/>
      <c r="T186" s="55"/>
      <c r="U186" s="102"/>
      <c r="V186" s="55"/>
      <c r="Z186" s="55"/>
      <c r="AA186" s="55"/>
      <c r="AB186" s="55"/>
      <c r="AK186" s="55"/>
      <c r="AL186" s="55"/>
      <c r="AM186" s="55"/>
      <c r="AN186" s="102"/>
      <c r="AP186" s="55"/>
      <c r="AY186" s="55"/>
      <c r="BB186" s="55"/>
      <c r="BC186" s="55"/>
      <c r="BE186" s="102"/>
      <c r="BG186" s="102"/>
    </row>
    <row r="187" spans="14:59" ht="12.75">
      <c r="N187" s="105"/>
      <c r="O187" s="28"/>
      <c r="P187" s="28"/>
      <c r="Q187" s="28"/>
      <c r="R187" s="28"/>
      <c r="S187" s="55"/>
      <c r="T187" s="55"/>
      <c r="U187" s="102"/>
      <c r="V187" s="55"/>
      <c r="Z187" s="55"/>
      <c r="AA187" s="55"/>
      <c r="AB187" s="55"/>
      <c r="AK187" s="55"/>
      <c r="AL187" s="55"/>
      <c r="AM187" s="55"/>
      <c r="AN187" s="102"/>
      <c r="AP187" s="55"/>
      <c r="AY187" s="55"/>
      <c r="BB187" s="55"/>
      <c r="BC187" s="55"/>
      <c r="BE187" s="102"/>
      <c r="BG187" s="102"/>
    </row>
    <row r="188" spans="14:59" ht="12.75">
      <c r="N188" s="105"/>
      <c r="O188" s="28"/>
      <c r="P188" s="28"/>
      <c r="Q188" s="28"/>
      <c r="R188" s="28"/>
      <c r="S188" s="55"/>
      <c r="T188" s="55"/>
      <c r="U188" s="102"/>
      <c r="V188" s="55"/>
      <c r="Z188" s="55"/>
      <c r="AA188" s="55"/>
      <c r="AB188" s="55"/>
      <c r="AK188" s="55"/>
      <c r="AL188" s="55"/>
      <c r="AM188" s="55"/>
      <c r="AN188" s="102"/>
      <c r="AP188" s="55"/>
      <c r="AY188" s="55"/>
      <c r="BB188" s="55"/>
      <c r="BC188" s="55"/>
      <c r="BE188" s="102"/>
      <c r="BG188" s="102"/>
    </row>
    <row r="189" spans="14:59" ht="12.75">
      <c r="N189" s="105"/>
      <c r="O189" s="28"/>
      <c r="P189" s="28"/>
      <c r="Q189" s="28"/>
      <c r="R189" s="28"/>
      <c r="S189" s="55"/>
      <c r="T189" s="55"/>
      <c r="U189" s="102"/>
      <c r="V189" s="55"/>
      <c r="Z189" s="55"/>
      <c r="AA189" s="55"/>
      <c r="AB189" s="55"/>
      <c r="AK189" s="55"/>
      <c r="AL189" s="55"/>
      <c r="AM189" s="55"/>
      <c r="AN189" s="102"/>
      <c r="AP189" s="55"/>
      <c r="AY189" s="55"/>
      <c r="BB189" s="55"/>
      <c r="BC189" s="55"/>
      <c r="BE189" s="102"/>
      <c r="BG189" s="102"/>
    </row>
    <row r="190" spans="14:59" ht="12.75">
      <c r="N190" s="105"/>
      <c r="O190" s="28"/>
      <c r="P190" s="28"/>
      <c r="Q190" s="28"/>
      <c r="R190" s="28"/>
      <c r="S190" s="55"/>
      <c r="T190" s="55"/>
      <c r="U190" s="102"/>
      <c r="V190" s="55"/>
      <c r="Z190" s="55"/>
      <c r="AA190" s="55"/>
      <c r="AB190" s="55"/>
      <c r="AK190" s="55"/>
      <c r="AL190" s="55"/>
      <c r="AM190" s="55"/>
      <c r="AN190" s="102"/>
      <c r="AP190" s="55"/>
      <c r="AY190" s="55"/>
      <c r="BB190" s="55"/>
      <c r="BC190" s="55"/>
      <c r="BE190" s="102"/>
      <c r="BG190" s="102"/>
    </row>
    <row r="191" spans="14:59" ht="12.75">
      <c r="N191" s="105"/>
      <c r="O191" s="28"/>
      <c r="P191" s="28"/>
      <c r="Q191" s="28"/>
      <c r="R191" s="28"/>
      <c r="S191" s="55"/>
      <c r="T191" s="55"/>
      <c r="U191" s="102"/>
      <c r="V191" s="55"/>
      <c r="Z191" s="55"/>
      <c r="AA191" s="55"/>
      <c r="AB191" s="55"/>
      <c r="AK191" s="55"/>
      <c r="AL191" s="55"/>
      <c r="AM191" s="55"/>
      <c r="AN191" s="102"/>
      <c r="AP191" s="55"/>
      <c r="AY191" s="55"/>
      <c r="BB191" s="55"/>
      <c r="BC191" s="55"/>
      <c r="BE191" s="102"/>
      <c r="BG191" s="102"/>
    </row>
    <row r="192" spans="14:59" ht="12.75">
      <c r="N192" s="105"/>
      <c r="O192" s="28"/>
      <c r="P192" s="28"/>
      <c r="Q192" s="28"/>
      <c r="R192" s="28"/>
      <c r="S192" s="55"/>
      <c r="T192" s="55"/>
      <c r="U192" s="102"/>
      <c r="V192" s="55"/>
      <c r="Z192" s="55"/>
      <c r="AA192" s="55"/>
      <c r="AB192" s="55"/>
      <c r="AK192" s="55"/>
      <c r="AL192" s="55"/>
      <c r="AM192" s="55"/>
      <c r="AN192" s="102"/>
      <c r="AP192" s="55"/>
      <c r="AY192" s="55"/>
      <c r="BB192" s="55"/>
      <c r="BC192" s="55"/>
      <c r="BE192" s="102"/>
      <c r="BG192" s="102"/>
    </row>
    <row r="193" spans="14:59" ht="12.75">
      <c r="N193" s="105"/>
      <c r="O193" s="28"/>
      <c r="P193" s="28"/>
      <c r="Q193" s="28"/>
      <c r="R193" s="28"/>
      <c r="S193" s="55"/>
      <c r="T193" s="55"/>
      <c r="U193" s="102"/>
      <c r="V193" s="55"/>
      <c r="Z193" s="55"/>
      <c r="AA193" s="55"/>
      <c r="AB193" s="55"/>
      <c r="AK193" s="55"/>
      <c r="AL193" s="55"/>
      <c r="AM193" s="55"/>
      <c r="AN193" s="102"/>
      <c r="AP193" s="55"/>
      <c r="AY193" s="55"/>
      <c r="BB193" s="55"/>
      <c r="BC193" s="55"/>
      <c r="BE193" s="102"/>
      <c r="BG193" s="102"/>
    </row>
    <row r="194" spans="14:59" ht="12.75">
      <c r="N194" s="105"/>
      <c r="O194" s="28"/>
      <c r="P194" s="28"/>
      <c r="Q194" s="28"/>
      <c r="R194" s="28"/>
      <c r="S194" s="55"/>
      <c r="T194" s="55"/>
      <c r="U194" s="102"/>
      <c r="V194" s="55"/>
      <c r="Z194" s="55"/>
      <c r="AA194" s="55"/>
      <c r="AB194" s="55"/>
      <c r="AK194" s="55"/>
      <c r="AL194" s="55"/>
      <c r="AM194" s="55"/>
      <c r="AN194" s="102"/>
      <c r="AP194" s="55"/>
      <c r="AY194" s="55"/>
      <c r="BB194" s="55"/>
      <c r="BC194" s="55"/>
      <c r="BE194" s="102"/>
      <c r="BG194" s="102"/>
    </row>
    <row r="195" spans="14:59" ht="12.75">
      <c r="N195" s="105"/>
      <c r="O195" s="28"/>
      <c r="P195" s="28"/>
      <c r="Q195" s="28"/>
      <c r="R195" s="28"/>
      <c r="S195" s="55"/>
      <c r="T195" s="55"/>
      <c r="U195" s="102"/>
      <c r="V195" s="55"/>
      <c r="Z195" s="55"/>
      <c r="AA195" s="55"/>
      <c r="AB195" s="55"/>
      <c r="AK195" s="55"/>
      <c r="AL195" s="55"/>
      <c r="AM195" s="55"/>
      <c r="AN195" s="102"/>
      <c r="AP195" s="55"/>
      <c r="AY195" s="55"/>
      <c r="BB195" s="55"/>
      <c r="BC195" s="55"/>
      <c r="BE195" s="102"/>
      <c r="BG195" s="102"/>
    </row>
    <row r="196" spans="14:59" ht="12.75">
      <c r="N196" s="105"/>
      <c r="O196" s="28"/>
      <c r="P196" s="28"/>
      <c r="Q196" s="28"/>
      <c r="R196" s="28"/>
      <c r="S196" s="55"/>
      <c r="T196" s="55"/>
      <c r="U196" s="102"/>
      <c r="V196" s="55"/>
      <c r="Z196" s="55"/>
      <c r="AA196" s="55"/>
      <c r="AB196" s="55"/>
      <c r="AK196" s="55"/>
      <c r="AL196" s="55"/>
      <c r="AM196" s="55"/>
      <c r="AN196" s="102"/>
      <c r="AP196" s="55"/>
      <c r="AY196" s="55"/>
      <c r="BB196" s="55"/>
      <c r="BC196" s="55"/>
      <c r="BE196" s="102"/>
      <c r="BG196" s="102"/>
    </row>
    <row r="197" spans="14:59" ht="12.75">
      <c r="N197" s="105"/>
      <c r="O197" s="28"/>
      <c r="P197" s="28"/>
      <c r="Q197" s="28"/>
      <c r="R197" s="28"/>
      <c r="S197" s="55"/>
      <c r="T197" s="55"/>
      <c r="U197" s="102"/>
      <c r="V197" s="55"/>
      <c r="Z197" s="55"/>
      <c r="AA197" s="55"/>
      <c r="AB197" s="55"/>
      <c r="AK197" s="55"/>
      <c r="AL197" s="55"/>
      <c r="AM197" s="55"/>
      <c r="AN197" s="102"/>
      <c r="AP197" s="55"/>
      <c r="AY197" s="55"/>
      <c r="BB197" s="55"/>
      <c r="BC197" s="55"/>
      <c r="BE197" s="102"/>
      <c r="BG197" s="102"/>
    </row>
    <row r="198" spans="14:59" ht="12.75">
      <c r="N198" s="105"/>
      <c r="O198" s="28"/>
      <c r="P198" s="28"/>
      <c r="Q198" s="28"/>
      <c r="R198" s="28"/>
      <c r="S198" s="55"/>
      <c r="T198" s="55"/>
      <c r="U198" s="102"/>
      <c r="V198" s="55"/>
      <c r="Z198" s="55"/>
      <c r="AA198" s="55"/>
      <c r="AB198" s="55"/>
      <c r="AK198" s="55"/>
      <c r="AL198" s="55"/>
      <c r="AM198" s="55"/>
      <c r="AN198" s="102"/>
      <c r="AP198" s="55"/>
      <c r="AY198" s="55"/>
      <c r="BB198" s="55"/>
      <c r="BC198" s="55"/>
      <c r="BE198" s="102"/>
      <c r="BG198" s="102"/>
    </row>
    <row r="199" spans="14:59" ht="12.75">
      <c r="N199" s="105"/>
      <c r="O199" s="28"/>
      <c r="P199" s="28"/>
      <c r="Q199" s="28"/>
      <c r="R199" s="28"/>
      <c r="S199" s="55"/>
      <c r="T199" s="55"/>
      <c r="U199" s="102"/>
      <c r="V199" s="55"/>
      <c r="Z199" s="55"/>
      <c r="AA199" s="55"/>
      <c r="AB199" s="55"/>
      <c r="AK199" s="55"/>
      <c r="AL199" s="55"/>
      <c r="AM199" s="55"/>
      <c r="AN199" s="102"/>
      <c r="AP199" s="55"/>
      <c r="AY199" s="55"/>
      <c r="BB199" s="55"/>
      <c r="BC199" s="55"/>
      <c r="BE199" s="102"/>
      <c r="BG199" s="102"/>
    </row>
    <row r="200" spans="14:59" ht="12.75">
      <c r="N200" s="105"/>
      <c r="O200" s="28"/>
      <c r="P200" s="28"/>
      <c r="Q200" s="28"/>
      <c r="R200" s="28"/>
      <c r="S200" s="55"/>
      <c r="T200" s="55"/>
      <c r="U200" s="102"/>
      <c r="V200" s="55"/>
      <c r="Z200" s="55"/>
      <c r="AA200" s="55"/>
      <c r="AB200" s="55"/>
      <c r="AK200" s="55"/>
      <c r="AL200" s="55"/>
      <c r="AM200" s="55"/>
      <c r="AN200" s="102"/>
      <c r="AP200" s="55"/>
      <c r="AY200" s="55"/>
      <c r="BB200" s="55"/>
      <c r="BC200" s="55"/>
      <c r="BE200" s="102"/>
      <c r="BG200" s="102"/>
    </row>
    <row r="201" spans="14:59" ht="12.75">
      <c r="N201" s="105"/>
      <c r="O201" s="28"/>
      <c r="P201" s="28"/>
      <c r="Q201" s="28"/>
      <c r="R201" s="28"/>
      <c r="S201" s="55"/>
      <c r="T201" s="55"/>
      <c r="U201" s="102"/>
      <c r="V201" s="55"/>
      <c r="Z201" s="55"/>
      <c r="AA201" s="55"/>
      <c r="AB201" s="55"/>
      <c r="AK201" s="55"/>
      <c r="AL201" s="55"/>
      <c r="AM201" s="55"/>
      <c r="AN201" s="102"/>
      <c r="AP201" s="55"/>
      <c r="AY201" s="55"/>
      <c r="BB201" s="55"/>
      <c r="BC201" s="55"/>
      <c r="BE201" s="102"/>
      <c r="BG201" s="102"/>
    </row>
    <row r="202" spans="14:59" ht="12.75">
      <c r="N202" s="105"/>
      <c r="O202" s="28"/>
      <c r="P202" s="28"/>
      <c r="Q202" s="28"/>
      <c r="R202" s="28"/>
      <c r="S202" s="55"/>
      <c r="T202" s="55"/>
      <c r="U202" s="102"/>
      <c r="V202" s="55"/>
      <c r="Z202" s="55"/>
      <c r="AA202" s="55"/>
      <c r="AB202" s="55"/>
      <c r="AK202" s="55"/>
      <c r="AL202" s="55"/>
      <c r="AM202" s="55"/>
      <c r="AN202" s="102"/>
      <c r="AP202" s="55"/>
      <c r="AY202" s="55"/>
      <c r="BB202" s="55"/>
      <c r="BC202" s="55"/>
      <c r="BE202" s="102"/>
      <c r="BG202" s="102"/>
    </row>
    <row r="203" spans="14:59" ht="12.75">
      <c r="N203" s="105"/>
      <c r="O203" s="28"/>
      <c r="P203" s="28"/>
      <c r="Q203" s="28"/>
      <c r="R203" s="28"/>
      <c r="S203" s="55"/>
      <c r="T203" s="55"/>
      <c r="U203" s="102"/>
      <c r="V203" s="55"/>
      <c r="Z203" s="55"/>
      <c r="AA203" s="55"/>
      <c r="AB203" s="55"/>
      <c r="AK203" s="55"/>
      <c r="AL203" s="55"/>
      <c r="AM203" s="55"/>
      <c r="AN203" s="102"/>
      <c r="AP203" s="55"/>
      <c r="AY203" s="55"/>
      <c r="BB203" s="55"/>
      <c r="BC203" s="55"/>
      <c r="BE203" s="102"/>
      <c r="BG203" s="102"/>
    </row>
    <row r="204" spans="14:59" ht="12.75">
      <c r="N204" s="105"/>
      <c r="O204" s="28"/>
      <c r="P204" s="28"/>
      <c r="Q204" s="28"/>
      <c r="R204" s="28"/>
      <c r="S204" s="55"/>
      <c r="T204" s="55"/>
      <c r="U204" s="102"/>
      <c r="V204" s="55"/>
      <c r="Z204" s="55"/>
      <c r="AA204" s="55"/>
      <c r="AB204" s="55"/>
      <c r="AK204" s="55"/>
      <c r="AL204" s="55"/>
      <c r="AM204" s="55"/>
      <c r="AN204" s="102"/>
      <c r="AP204" s="55"/>
      <c r="AY204" s="55"/>
      <c r="BB204" s="55"/>
      <c r="BC204" s="55"/>
      <c r="BE204" s="102"/>
      <c r="BG204" s="102"/>
    </row>
    <row r="205" spans="14:59" ht="12.75">
      <c r="N205" s="105"/>
      <c r="O205" s="28"/>
      <c r="P205" s="28"/>
      <c r="Q205" s="28"/>
      <c r="R205" s="28"/>
      <c r="S205" s="55"/>
      <c r="T205" s="55"/>
      <c r="U205" s="102"/>
      <c r="V205" s="55"/>
      <c r="Z205" s="55"/>
      <c r="AA205" s="55"/>
      <c r="AB205" s="55"/>
      <c r="AK205" s="55"/>
      <c r="AL205" s="55"/>
      <c r="AM205" s="55"/>
      <c r="AN205" s="102"/>
      <c r="AP205" s="55"/>
      <c r="AY205" s="55"/>
      <c r="BB205" s="55"/>
      <c r="BC205" s="55"/>
      <c r="BE205" s="102"/>
      <c r="BG205" s="102"/>
    </row>
    <row r="206" spans="14:59" ht="12.75">
      <c r="N206" s="105"/>
      <c r="O206" s="28"/>
      <c r="P206" s="28"/>
      <c r="Q206" s="28"/>
      <c r="R206" s="28"/>
      <c r="S206" s="55"/>
      <c r="T206" s="55"/>
      <c r="U206" s="102"/>
      <c r="V206" s="55"/>
      <c r="Z206" s="55"/>
      <c r="AA206" s="55"/>
      <c r="AB206" s="55"/>
      <c r="AK206" s="55"/>
      <c r="AL206" s="55"/>
      <c r="AM206" s="55"/>
      <c r="AN206" s="102"/>
      <c r="AP206" s="55"/>
      <c r="AY206" s="55"/>
      <c r="BB206" s="55"/>
      <c r="BC206" s="55"/>
      <c r="BE206" s="102"/>
      <c r="BG206" s="102"/>
    </row>
    <row r="207" spans="14:59" ht="12.75">
      <c r="N207" s="105"/>
      <c r="O207" s="28"/>
      <c r="P207" s="28"/>
      <c r="Q207" s="28"/>
      <c r="R207" s="28"/>
      <c r="S207" s="55"/>
      <c r="T207" s="55"/>
      <c r="U207" s="102"/>
      <c r="V207" s="55"/>
      <c r="Z207" s="55"/>
      <c r="AA207" s="55"/>
      <c r="AB207" s="55"/>
      <c r="AK207" s="55"/>
      <c r="AL207" s="55"/>
      <c r="AM207" s="55"/>
      <c r="AN207" s="102"/>
      <c r="AP207" s="55"/>
      <c r="AY207" s="55"/>
      <c r="BB207" s="55"/>
      <c r="BC207" s="55"/>
      <c r="BE207" s="102"/>
      <c r="BG207" s="102"/>
    </row>
    <row r="208" spans="14:59" ht="12.75">
      <c r="N208" s="105"/>
      <c r="O208" s="28"/>
      <c r="P208" s="28"/>
      <c r="Q208" s="28"/>
      <c r="R208" s="28"/>
      <c r="S208" s="55"/>
      <c r="T208" s="55"/>
      <c r="U208" s="102"/>
      <c r="V208" s="55"/>
      <c r="Z208" s="55"/>
      <c r="AA208" s="55"/>
      <c r="AB208" s="55"/>
      <c r="AK208" s="55"/>
      <c r="AL208" s="55"/>
      <c r="AM208" s="55"/>
      <c r="AN208" s="102"/>
      <c r="AP208" s="55"/>
      <c r="AY208" s="55"/>
      <c r="BB208" s="55"/>
      <c r="BC208" s="55"/>
      <c r="BE208" s="102"/>
      <c r="BG208" s="102"/>
    </row>
    <row r="209" spans="14:59" ht="12.75">
      <c r="N209" s="105"/>
      <c r="O209" s="28"/>
      <c r="P209" s="28"/>
      <c r="Q209" s="28"/>
      <c r="R209" s="28"/>
      <c r="S209" s="55"/>
      <c r="T209" s="55"/>
      <c r="U209" s="102"/>
      <c r="V209" s="55"/>
      <c r="Z209" s="55"/>
      <c r="AA209" s="55"/>
      <c r="AB209" s="55"/>
      <c r="AK209" s="55"/>
      <c r="AL209" s="55"/>
      <c r="AM209" s="55"/>
      <c r="AN209" s="102"/>
      <c r="AP209" s="55"/>
      <c r="AY209" s="55"/>
      <c r="BB209" s="55"/>
      <c r="BC209" s="55"/>
      <c r="BE209" s="102"/>
      <c r="BG209" s="102"/>
    </row>
    <row r="210" spans="14:59" ht="12.75">
      <c r="N210" s="105"/>
      <c r="O210" s="28"/>
      <c r="P210" s="28"/>
      <c r="Q210" s="28"/>
      <c r="R210" s="28"/>
      <c r="S210" s="55"/>
      <c r="T210" s="55"/>
      <c r="U210" s="102"/>
      <c r="V210" s="55"/>
      <c r="Z210" s="55"/>
      <c r="AA210" s="55"/>
      <c r="AB210" s="55"/>
      <c r="AK210" s="55"/>
      <c r="AL210" s="55"/>
      <c r="AM210" s="55"/>
      <c r="AN210" s="102"/>
      <c r="AP210" s="55"/>
      <c r="AY210" s="55"/>
      <c r="BB210" s="55"/>
      <c r="BC210" s="55"/>
      <c r="BE210" s="102"/>
      <c r="BG210" s="102"/>
    </row>
    <row r="211" spans="14:59" ht="12.75">
      <c r="N211" s="105"/>
      <c r="O211" s="28"/>
      <c r="P211" s="28"/>
      <c r="Q211" s="28"/>
      <c r="R211" s="28"/>
      <c r="S211" s="55"/>
      <c r="T211" s="55"/>
      <c r="U211" s="102"/>
      <c r="V211" s="55"/>
      <c r="Z211" s="55"/>
      <c r="AA211" s="55"/>
      <c r="AB211" s="55"/>
      <c r="AK211" s="55"/>
      <c r="AL211" s="55"/>
      <c r="AM211" s="55"/>
      <c r="AN211" s="102"/>
      <c r="AP211" s="55"/>
      <c r="AY211" s="55"/>
      <c r="BB211" s="55"/>
      <c r="BC211" s="55"/>
      <c r="BE211" s="102"/>
      <c r="BG211" s="102"/>
    </row>
    <row r="212" spans="14:59" ht="12.75">
      <c r="N212" s="105"/>
      <c r="O212" s="28"/>
      <c r="P212" s="28"/>
      <c r="Q212" s="28"/>
      <c r="R212" s="28"/>
      <c r="S212" s="55"/>
      <c r="T212" s="55"/>
      <c r="U212" s="102"/>
      <c r="V212" s="55"/>
      <c r="Z212" s="55"/>
      <c r="AA212" s="55"/>
      <c r="AB212" s="55"/>
      <c r="AK212" s="55"/>
      <c r="AL212" s="55"/>
      <c r="AM212" s="55"/>
      <c r="AN212" s="102"/>
      <c r="AP212" s="55"/>
      <c r="AY212" s="55"/>
      <c r="BB212" s="55"/>
      <c r="BC212" s="55"/>
      <c r="BE212" s="102"/>
      <c r="BG212" s="102"/>
    </row>
    <row r="213" spans="14:59" ht="12.75">
      <c r="N213" s="105"/>
      <c r="O213" s="28"/>
      <c r="P213" s="28"/>
      <c r="Q213" s="28"/>
      <c r="R213" s="28"/>
      <c r="S213" s="55"/>
      <c r="T213" s="55"/>
      <c r="U213" s="102"/>
      <c r="V213" s="55"/>
      <c r="Z213" s="55"/>
      <c r="AA213" s="55"/>
      <c r="AB213" s="55"/>
      <c r="AK213" s="55"/>
      <c r="AL213" s="55"/>
      <c r="AM213" s="55"/>
      <c r="AN213" s="102"/>
      <c r="AP213" s="55"/>
      <c r="AY213" s="55"/>
      <c r="BB213" s="55"/>
      <c r="BC213" s="55"/>
      <c r="BE213" s="102"/>
      <c r="BG213" s="102"/>
    </row>
    <row r="214" spans="14:59" ht="12.75">
      <c r="N214" s="105"/>
      <c r="O214" s="28"/>
      <c r="P214" s="28"/>
      <c r="Q214" s="28"/>
      <c r="R214" s="28"/>
      <c r="S214" s="55"/>
      <c r="T214" s="55"/>
      <c r="U214" s="102"/>
      <c r="V214" s="55"/>
      <c r="Z214" s="55"/>
      <c r="AA214" s="55"/>
      <c r="AB214" s="55"/>
      <c r="AK214" s="55"/>
      <c r="AL214" s="55"/>
      <c r="AM214" s="55"/>
      <c r="AN214" s="102"/>
      <c r="AP214" s="55"/>
      <c r="AY214" s="55"/>
      <c r="BB214" s="55"/>
      <c r="BC214" s="55"/>
      <c r="BE214" s="102"/>
      <c r="BG214" s="102"/>
    </row>
    <row r="215" spans="14:59" ht="12.75">
      <c r="N215" s="105"/>
      <c r="O215" s="28"/>
      <c r="P215" s="28"/>
      <c r="Q215" s="28"/>
      <c r="R215" s="28"/>
      <c r="S215" s="55"/>
      <c r="T215" s="55"/>
      <c r="U215" s="102"/>
      <c r="V215" s="55"/>
      <c r="Z215" s="55"/>
      <c r="AA215" s="55"/>
      <c r="AB215" s="55"/>
      <c r="AK215" s="55"/>
      <c r="AL215" s="55"/>
      <c r="AM215" s="55"/>
      <c r="AN215" s="102"/>
      <c r="AP215" s="55"/>
      <c r="AY215" s="55"/>
      <c r="BB215" s="55"/>
      <c r="BC215" s="55"/>
      <c r="BE215" s="102"/>
      <c r="BG215" s="102"/>
    </row>
    <row r="216" spans="14:59" ht="12.75">
      <c r="N216" s="105"/>
      <c r="O216" s="28"/>
      <c r="P216" s="28"/>
      <c r="Q216" s="28"/>
      <c r="R216" s="28"/>
      <c r="S216" s="55"/>
      <c r="T216" s="55"/>
      <c r="U216" s="102"/>
      <c r="V216" s="55"/>
      <c r="Z216" s="55"/>
      <c r="AA216" s="55"/>
      <c r="AB216" s="55"/>
      <c r="AK216" s="55"/>
      <c r="AL216" s="55"/>
      <c r="AM216" s="55"/>
      <c r="AN216" s="102"/>
      <c r="AP216" s="55"/>
      <c r="AY216" s="55"/>
      <c r="BB216" s="55"/>
      <c r="BC216" s="55"/>
      <c r="BE216" s="102"/>
      <c r="BG216" s="102"/>
    </row>
    <row r="217" spans="14:59" ht="12.75">
      <c r="N217" s="105"/>
      <c r="O217" s="28"/>
      <c r="P217" s="28"/>
      <c r="Q217" s="28"/>
      <c r="R217" s="28"/>
      <c r="S217" s="55"/>
      <c r="T217" s="55"/>
      <c r="U217" s="102"/>
      <c r="V217" s="55"/>
      <c r="Z217" s="55"/>
      <c r="AA217" s="55"/>
      <c r="AB217" s="55"/>
      <c r="AK217" s="55"/>
      <c r="AL217" s="55"/>
      <c r="AM217" s="55"/>
      <c r="AN217" s="102"/>
      <c r="AP217" s="55"/>
      <c r="AY217" s="55"/>
      <c r="BB217" s="55"/>
      <c r="BC217" s="55"/>
      <c r="BE217" s="102"/>
      <c r="BG217" s="102"/>
    </row>
    <row r="218" spans="14:59" ht="12.75">
      <c r="N218" s="105"/>
      <c r="O218" s="28"/>
      <c r="P218" s="28"/>
      <c r="Q218" s="28"/>
      <c r="R218" s="28"/>
      <c r="S218" s="55"/>
      <c r="T218" s="55"/>
      <c r="U218" s="102"/>
      <c r="V218" s="55"/>
      <c r="Z218" s="55"/>
      <c r="AA218" s="55"/>
      <c r="AB218" s="55"/>
      <c r="AK218" s="55"/>
      <c r="AL218" s="55"/>
      <c r="AM218" s="55"/>
      <c r="AN218" s="102"/>
      <c r="AP218" s="55"/>
      <c r="AY218" s="55"/>
      <c r="BB218" s="55"/>
      <c r="BC218" s="55"/>
      <c r="BE218" s="102"/>
      <c r="BG218" s="102"/>
    </row>
    <row r="219" spans="14:59" ht="12.75">
      <c r="N219" s="105"/>
      <c r="O219" s="28"/>
      <c r="P219" s="28"/>
      <c r="Q219" s="28"/>
      <c r="R219" s="28"/>
      <c r="S219" s="55"/>
      <c r="T219" s="55"/>
      <c r="U219" s="102"/>
      <c r="V219" s="55"/>
      <c r="Z219" s="55"/>
      <c r="AA219" s="55"/>
      <c r="AB219" s="55"/>
      <c r="AK219" s="55"/>
      <c r="AL219" s="55"/>
      <c r="AM219" s="55"/>
      <c r="AN219" s="102"/>
      <c r="AP219" s="55"/>
      <c r="AY219" s="55"/>
      <c r="BB219" s="55"/>
      <c r="BC219" s="55"/>
      <c r="BE219" s="102"/>
      <c r="BG219" s="102"/>
    </row>
    <row r="220" spans="14:59" ht="12.75">
      <c r="N220" s="105"/>
      <c r="O220" s="28"/>
      <c r="P220" s="28"/>
      <c r="Q220" s="28"/>
      <c r="R220" s="28"/>
      <c r="S220" s="55"/>
      <c r="T220" s="55"/>
      <c r="U220" s="102"/>
      <c r="V220" s="55"/>
      <c r="Z220" s="55"/>
      <c r="AA220" s="55"/>
      <c r="AB220" s="55"/>
      <c r="AK220" s="55"/>
      <c r="AL220" s="55"/>
      <c r="AM220" s="55"/>
      <c r="AN220" s="102"/>
      <c r="AP220" s="55"/>
      <c r="AY220" s="55"/>
      <c r="BB220" s="55"/>
      <c r="BC220" s="55"/>
      <c r="BE220" s="102"/>
      <c r="BG220" s="102"/>
    </row>
    <row r="221" spans="14:59" ht="12.75">
      <c r="N221" s="105"/>
      <c r="O221" s="28"/>
      <c r="P221" s="28"/>
      <c r="Q221" s="28"/>
      <c r="R221" s="28"/>
      <c r="S221" s="55"/>
      <c r="T221" s="55"/>
      <c r="U221" s="102"/>
      <c r="V221" s="55"/>
      <c r="Z221" s="55"/>
      <c r="AA221" s="55"/>
      <c r="AB221" s="55"/>
      <c r="AK221" s="55"/>
      <c r="AL221" s="55"/>
      <c r="AM221" s="55"/>
      <c r="AN221" s="102"/>
      <c r="AP221" s="55"/>
      <c r="AY221" s="55"/>
      <c r="BB221" s="55"/>
      <c r="BC221" s="55"/>
      <c r="BE221" s="102"/>
      <c r="BG221" s="102"/>
    </row>
    <row r="222" spans="14:59" ht="12.75">
      <c r="N222" s="105"/>
      <c r="O222" s="28"/>
      <c r="P222" s="28"/>
      <c r="Q222" s="28"/>
      <c r="R222" s="28"/>
      <c r="S222" s="55"/>
      <c r="T222" s="55"/>
      <c r="U222" s="102"/>
      <c r="V222" s="55"/>
      <c r="Z222" s="55"/>
      <c r="AA222" s="55"/>
      <c r="AB222" s="55"/>
      <c r="AK222" s="55"/>
      <c r="AL222" s="55"/>
      <c r="AM222" s="55"/>
      <c r="AN222" s="102"/>
      <c r="AP222" s="55"/>
      <c r="AY222" s="55"/>
      <c r="BB222" s="55"/>
      <c r="BC222" s="55"/>
      <c r="BE222" s="102"/>
      <c r="BG222" s="102"/>
    </row>
    <row r="223" spans="14:59" ht="12.75">
      <c r="N223" s="105"/>
      <c r="O223" s="28"/>
      <c r="P223" s="28"/>
      <c r="Q223" s="28"/>
      <c r="R223" s="28"/>
      <c r="S223" s="55"/>
      <c r="T223" s="55"/>
      <c r="U223" s="102"/>
      <c r="V223" s="55"/>
      <c r="Z223" s="55"/>
      <c r="AA223" s="55"/>
      <c r="AB223" s="55"/>
      <c r="AK223" s="55"/>
      <c r="AL223" s="55"/>
      <c r="AM223" s="55"/>
      <c r="AN223" s="102"/>
      <c r="AP223" s="55"/>
      <c r="AY223" s="55"/>
      <c r="BB223" s="55"/>
      <c r="BC223" s="55"/>
      <c r="BE223" s="102"/>
      <c r="BG223" s="102"/>
    </row>
    <row r="224" spans="14:59" ht="12.75">
      <c r="N224" s="105"/>
      <c r="O224" s="28"/>
      <c r="P224" s="28"/>
      <c r="Q224" s="28"/>
      <c r="R224" s="28"/>
      <c r="S224" s="55"/>
      <c r="T224" s="55"/>
      <c r="U224" s="102"/>
      <c r="V224" s="55"/>
      <c r="Z224" s="55"/>
      <c r="AA224" s="55"/>
      <c r="AB224" s="55"/>
      <c r="AK224" s="55"/>
      <c r="AL224" s="55"/>
      <c r="AM224" s="55"/>
      <c r="AN224" s="102"/>
      <c r="AP224" s="55"/>
      <c r="AY224" s="55"/>
      <c r="BB224" s="55"/>
      <c r="BC224" s="55"/>
      <c r="BE224" s="102"/>
      <c r="BG224" s="102"/>
    </row>
    <row r="225" spans="14:59" ht="12.75">
      <c r="N225" s="105"/>
      <c r="O225" s="28"/>
      <c r="P225" s="28"/>
      <c r="Q225" s="28"/>
      <c r="R225" s="28"/>
      <c r="S225" s="55"/>
      <c r="T225" s="55"/>
      <c r="U225" s="102"/>
      <c r="V225" s="55"/>
      <c r="Z225" s="55"/>
      <c r="AA225" s="55"/>
      <c r="AB225" s="55"/>
      <c r="AK225" s="55"/>
      <c r="AL225" s="55"/>
      <c r="AM225" s="55"/>
      <c r="AN225" s="102"/>
      <c r="AP225" s="55"/>
      <c r="AY225" s="55"/>
      <c r="BB225" s="55"/>
      <c r="BC225" s="55"/>
      <c r="BE225" s="102"/>
      <c r="BG225" s="102"/>
    </row>
    <row r="226" spans="14:59" ht="12.75">
      <c r="N226" s="105"/>
      <c r="O226" s="28"/>
      <c r="P226" s="28"/>
      <c r="Q226" s="28"/>
      <c r="R226" s="28"/>
      <c r="S226" s="55"/>
      <c r="T226" s="55"/>
      <c r="U226" s="102"/>
      <c r="V226" s="55"/>
      <c r="Z226" s="55"/>
      <c r="AA226" s="55"/>
      <c r="AB226" s="55"/>
      <c r="AK226" s="55"/>
      <c r="AL226" s="55"/>
      <c r="AM226" s="55"/>
      <c r="AN226" s="102"/>
      <c r="AP226" s="55"/>
      <c r="AY226" s="55"/>
      <c r="BB226" s="55"/>
      <c r="BC226" s="55"/>
      <c r="BE226" s="102"/>
      <c r="BG226" s="102"/>
    </row>
    <row r="227" spans="14:59" ht="12.75">
      <c r="N227" s="105"/>
      <c r="O227" s="28"/>
      <c r="P227" s="28"/>
      <c r="Q227" s="28"/>
      <c r="R227" s="28"/>
      <c r="S227" s="55"/>
      <c r="T227" s="55"/>
      <c r="U227" s="102"/>
      <c r="V227" s="55"/>
      <c r="Z227" s="55"/>
      <c r="AA227" s="55"/>
      <c r="AB227" s="55"/>
      <c r="AK227" s="55"/>
      <c r="AL227" s="55"/>
      <c r="AM227" s="55"/>
      <c r="AN227" s="102"/>
      <c r="AP227" s="55"/>
      <c r="AY227" s="55"/>
      <c r="BB227" s="55"/>
      <c r="BC227" s="55"/>
      <c r="BE227" s="102"/>
      <c r="BG227" s="102"/>
    </row>
    <row r="228" spans="14:59" ht="12.75">
      <c r="N228" s="105"/>
      <c r="O228" s="28"/>
      <c r="P228" s="28"/>
      <c r="Q228" s="28"/>
      <c r="R228" s="28"/>
      <c r="S228" s="55"/>
      <c r="T228" s="55"/>
      <c r="U228" s="102"/>
      <c r="V228" s="55"/>
      <c r="Z228" s="55"/>
      <c r="AA228" s="55"/>
      <c r="AB228" s="55"/>
      <c r="AK228" s="55"/>
      <c r="AL228" s="55"/>
      <c r="AM228" s="55"/>
      <c r="AN228" s="102"/>
      <c r="AP228" s="55"/>
      <c r="AY228" s="55"/>
      <c r="BB228" s="55"/>
      <c r="BC228" s="55"/>
      <c r="BE228" s="102"/>
      <c r="BG228" s="102"/>
    </row>
    <row r="229" spans="14:59" ht="12.75">
      <c r="N229" s="105"/>
      <c r="O229" s="28"/>
      <c r="P229" s="28"/>
      <c r="Q229" s="28"/>
      <c r="R229" s="28"/>
      <c r="S229" s="55"/>
      <c r="T229" s="55"/>
      <c r="U229" s="102"/>
      <c r="V229" s="55"/>
      <c r="Z229" s="55"/>
      <c r="AA229" s="55"/>
      <c r="AB229" s="55"/>
      <c r="AK229" s="55"/>
      <c r="AL229" s="55"/>
      <c r="AM229" s="55"/>
      <c r="AN229" s="102"/>
      <c r="AP229" s="55"/>
      <c r="AY229" s="55"/>
      <c r="BB229" s="55"/>
      <c r="BC229" s="55"/>
      <c r="BE229" s="102"/>
      <c r="BG229" s="102"/>
    </row>
    <row r="230" spans="14:59" ht="12.75">
      <c r="N230" s="105"/>
      <c r="O230" s="28"/>
      <c r="P230" s="28"/>
      <c r="Q230" s="28"/>
      <c r="R230" s="28"/>
      <c r="S230" s="55"/>
      <c r="T230" s="55"/>
      <c r="U230" s="102"/>
      <c r="V230" s="55"/>
      <c r="Z230" s="55"/>
      <c r="AA230" s="55"/>
      <c r="AB230" s="55"/>
      <c r="AK230" s="55"/>
      <c r="AL230" s="55"/>
      <c r="AM230" s="55"/>
      <c r="AN230" s="102"/>
      <c r="AP230" s="55"/>
      <c r="AY230" s="55"/>
      <c r="BB230" s="55"/>
      <c r="BC230" s="55"/>
      <c r="BE230" s="102"/>
      <c r="BG230" s="102"/>
    </row>
    <row r="231" spans="14:59" ht="12.75">
      <c r="N231" s="105"/>
      <c r="O231" s="28"/>
      <c r="P231" s="28"/>
      <c r="Q231" s="28"/>
      <c r="R231" s="28"/>
      <c r="S231" s="55"/>
      <c r="T231" s="55"/>
      <c r="U231" s="102"/>
      <c r="V231" s="55"/>
      <c r="Z231" s="55"/>
      <c r="AA231" s="55"/>
      <c r="AB231" s="55"/>
      <c r="AK231" s="55"/>
      <c r="AL231" s="55"/>
      <c r="AM231" s="55"/>
      <c r="AN231" s="102"/>
      <c r="AP231" s="55"/>
      <c r="AY231" s="55"/>
      <c r="BB231" s="55"/>
      <c r="BC231" s="55"/>
      <c r="BE231" s="102"/>
      <c r="BG231" s="102"/>
    </row>
    <row r="232" spans="14:59" ht="12.75">
      <c r="N232" s="105"/>
      <c r="O232" s="28"/>
      <c r="P232" s="28"/>
      <c r="Q232" s="28"/>
      <c r="R232" s="28"/>
      <c r="S232" s="55"/>
      <c r="T232" s="55"/>
      <c r="U232" s="102"/>
      <c r="V232" s="55"/>
      <c r="Z232" s="55"/>
      <c r="AA232" s="55"/>
      <c r="AB232" s="55"/>
      <c r="AK232" s="55"/>
      <c r="AL232" s="55"/>
      <c r="AM232" s="55"/>
      <c r="AN232" s="102"/>
      <c r="AP232" s="55"/>
      <c r="AY232" s="55"/>
      <c r="BB232" s="55"/>
      <c r="BC232" s="55"/>
      <c r="BE232" s="102"/>
      <c r="BG232" s="102"/>
    </row>
    <row r="233" spans="14:59" ht="12.75">
      <c r="N233" s="105"/>
      <c r="O233" s="28"/>
      <c r="P233" s="28"/>
      <c r="Q233" s="28"/>
      <c r="R233" s="28"/>
      <c r="S233" s="55"/>
      <c r="T233" s="55"/>
      <c r="U233" s="102"/>
      <c r="V233" s="55"/>
      <c r="Z233" s="55"/>
      <c r="AA233" s="55"/>
      <c r="AB233" s="55"/>
      <c r="AK233" s="55"/>
      <c r="AL233" s="55"/>
      <c r="AM233" s="55"/>
      <c r="AN233" s="102"/>
      <c r="AP233" s="55"/>
      <c r="AY233" s="55"/>
      <c r="BB233" s="55"/>
      <c r="BC233" s="55"/>
      <c r="BE233" s="102"/>
      <c r="BG233" s="102"/>
    </row>
    <row r="234" spans="14:59" ht="12.75">
      <c r="N234" s="105"/>
      <c r="O234" s="28"/>
      <c r="P234" s="28"/>
      <c r="Q234" s="28"/>
      <c r="R234" s="28"/>
      <c r="S234" s="55"/>
      <c r="T234" s="55"/>
      <c r="U234" s="102"/>
      <c r="V234" s="55"/>
      <c r="Z234" s="55"/>
      <c r="AA234" s="55"/>
      <c r="AB234" s="55"/>
      <c r="AK234" s="55"/>
      <c r="AL234" s="55"/>
      <c r="AM234" s="55"/>
      <c r="AN234" s="102"/>
      <c r="AP234" s="55"/>
      <c r="AY234" s="55"/>
      <c r="BB234" s="55"/>
      <c r="BC234" s="55"/>
      <c r="BE234" s="102"/>
      <c r="BG234" s="102"/>
    </row>
    <row r="235" spans="14:59" ht="12.75">
      <c r="N235" s="105"/>
      <c r="O235" s="28"/>
      <c r="P235" s="28"/>
      <c r="Q235" s="28"/>
      <c r="R235" s="28"/>
      <c r="S235" s="55"/>
      <c r="T235" s="55"/>
      <c r="U235" s="102"/>
      <c r="V235" s="55"/>
      <c r="Z235" s="55"/>
      <c r="AA235" s="55"/>
      <c r="AB235" s="55"/>
      <c r="AK235" s="55"/>
      <c r="AL235" s="55"/>
      <c r="AM235" s="55"/>
      <c r="AN235" s="102"/>
      <c r="AP235" s="55"/>
      <c r="AY235" s="55"/>
      <c r="BB235" s="55"/>
      <c r="BC235" s="55"/>
      <c r="BE235" s="102"/>
      <c r="BG235" s="102"/>
    </row>
    <row r="236" spans="14:59" ht="12.75">
      <c r="N236" s="105"/>
      <c r="O236" s="28"/>
      <c r="P236" s="28"/>
      <c r="Q236" s="28"/>
      <c r="R236" s="28"/>
      <c r="S236" s="55"/>
      <c r="T236" s="55"/>
      <c r="U236" s="102"/>
      <c r="V236" s="55"/>
      <c r="Z236" s="55"/>
      <c r="AA236" s="55"/>
      <c r="AB236" s="55"/>
      <c r="AK236" s="55"/>
      <c r="AL236" s="55"/>
      <c r="AM236" s="55"/>
      <c r="AN236" s="102"/>
      <c r="AP236" s="55"/>
      <c r="AY236" s="55"/>
      <c r="BB236" s="55"/>
      <c r="BC236" s="55"/>
      <c r="BE236" s="102"/>
      <c r="BG236" s="102"/>
    </row>
    <row r="237" spans="14:59" ht="12.75">
      <c r="N237" s="105"/>
      <c r="O237" s="28"/>
      <c r="P237" s="28"/>
      <c r="Q237" s="28"/>
      <c r="R237" s="28"/>
      <c r="S237" s="55"/>
      <c r="T237" s="55"/>
      <c r="U237" s="102"/>
      <c r="V237" s="55"/>
      <c r="Z237" s="55"/>
      <c r="AA237" s="55"/>
      <c r="AB237" s="55"/>
      <c r="AK237" s="55"/>
      <c r="AL237" s="55"/>
      <c r="AM237" s="55"/>
      <c r="AN237" s="102"/>
      <c r="AP237" s="55"/>
      <c r="AY237" s="55"/>
      <c r="BB237" s="55"/>
      <c r="BC237" s="55"/>
      <c r="BE237" s="102"/>
      <c r="BG237" s="102"/>
    </row>
    <row r="238" spans="14:59" ht="12.75">
      <c r="N238" s="105"/>
      <c r="O238" s="28"/>
      <c r="P238" s="28"/>
      <c r="Q238" s="28"/>
      <c r="R238" s="28"/>
      <c r="S238" s="55"/>
      <c r="T238" s="55"/>
      <c r="U238" s="102"/>
      <c r="V238" s="55"/>
      <c r="Z238" s="55"/>
      <c r="AA238" s="55"/>
      <c r="AB238" s="55"/>
      <c r="AK238" s="55"/>
      <c r="AL238" s="55"/>
      <c r="AM238" s="55"/>
      <c r="AN238" s="102"/>
      <c r="AP238" s="55"/>
      <c r="AY238" s="55"/>
      <c r="BB238" s="55"/>
      <c r="BC238" s="55"/>
      <c r="BE238" s="102"/>
      <c r="BG238" s="102"/>
    </row>
    <row r="239" spans="14:59" ht="12.75">
      <c r="N239" s="105"/>
      <c r="O239" s="28"/>
      <c r="P239" s="28"/>
      <c r="Q239" s="28"/>
      <c r="R239" s="28"/>
      <c r="S239" s="55"/>
      <c r="T239" s="55"/>
      <c r="U239" s="102"/>
      <c r="V239" s="55"/>
      <c r="Z239" s="55"/>
      <c r="AA239" s="55"/>
      <c r="AB239" s="55"/>
      <c r="AK239" s="55"/>
      <c r="AL239" s="55"/>
      <c r="AM239" s="55"/>
      <c r="AN239" s="102"/>
      <c r="AP239" s="55"/>
      <c r="AY239" s="55"/>
      <c r="BB239" s="55"/>
      <c r="BC239" s="55"/>
      <c r="BE239" s="102"/>
      <c r="BG239" s="102"/>
    </row>
    <row r="240" spans="14:59" ht="12.75">
      <c r="N240" s="105"/>
      <c r="O240" s="28"/>
      <c r="P240" s="28"/>
      <c r="Q240" s="28"/>
      <c r="R240" s="28"/>
      <c r="S240" s="55"/>
      <c r="T240" s="55"/>
      <c r="U240" s="102"/>
      <c r="V240" s="55"/>
      <c r="Z240" s="55"/>
      <c r="AA240" s="55"/>
      <c r="AB240" s="55"/>
      <c r="AK240" s="55"/>
      <c r="AL240" s="55"/>
      <c r="AM240" s="55"/>
      <c r="AN240" s="102"/>
      <c r="AP240" s="55"/>
      <c r="AY240" s="55"/>
      <c r="BB240" s="55"/>
      <c r="BC240" s="55"/>
      <c r="BE240" s="102"/>
      <c r="BG240" s="102"/>
    </row>
    <row r="241" spans="14:59" ht="12.75">
      <c r="N241" s="105"/>
      <c r="O241" s="28"/>
      <c r="P241" s="28"/>
      <c r="Q241" s="28"/>
      <c r="R241" s="28"/>
      <c r="S241" s="55"/>
      <c r="T241" s="55"/>
      <c r="U241" s="102"/>
      <c r="V241" s="55"/>
      <c r="Z241" s="55"/>
      <c r="AA241" s="55"/>
      <c r="AB241" s="55"/>
      <c r="AK241" s="55"/>
      <c r="AL241" s="55"/>
      <c r="AM241" s="55"/>
      <c r="AN241" s="102"/>
      <c r="AP241" s="55"/>
      <c r="AY241" s="55"/>
      <c r="BB241" s="55"/>
      <c r="BC241" s="55"/>
      <c r="BE241" s="102"/>
      <c r="BG241" s="102"/>
    </row>
    <row r="242" spans="14:59" ht="12.75">
      <c r="N242" s="105"/>
      <c r="O242" s="28"/>
      <c r="P242" s="28"/>
      <c r="Q242" s="28"/>
      <c r="R242" s="28"/>
      <c r="S242" s="55"/>
      <c r="T242" s="55"/>
      <c r="U242" s="102"/>
      <c r="V242" s="55"/>
      <c r="Z242" s="55"/>
      <c r="AA242" s="55"/>
      <c r="AB242" s="55"/>
      <c r="AK242" s="55"/>
      <c r="AL242" s="55"/>
      <c r="AM242" s="55"/>
      <c r="AN242" s="102"/>
      <c r="AP242" s="55"/>
      <c r="AY242" s="55"/>
      <c r="BB242" s="55"/>
      <c r="BC242" s="55"/>
      <c r="BE242" s="102"/>
      <c r="BG242" s="102"/>
    </row>
    <row r="243" spans="14:59" ht="12.75">
      <c r="N243" s="105"/>
      <c r="O243" s="28"/>
      <c r="P243" s="28"/>
      <c r="Q243" s="28"/>
      <c r="R243" s="28"/>
      <c r="S243" s="55"/>
      <c r="T243" s="55"/>
      <c r="U243" s="102"/>
      <c r="V243" s="55"/>
      <c r="Z243" s="55"/>
      <c r="AA243" s="55"/>
      <c r="AB243" s="55"/>
      <c r="AK243" s="55"/>
      <c r="AL243" s="55"/>
      <c r="AM243" s="55"/>
      <c r="AN243" s="102"/>
      <c r="AP243" s="55"/>
      <c r="AY243" s="55"/>
      <c r="BB243" s="55"/>
      <c r="BC243" s="55"/>
      <c r="BE243" s="102"/>
      <c r="BG243" s="102"/>
    </row>
    <row r="244" spans="14:59" ht="12.75">
      <c r="N244" s="105"/>
      <c r="O244" s="28"/>
      <c r="P244" s="28"/>
      <c r="Q244" s="28"/>
      <c r="R244" s="28"/>
      <c r="S244" s="55"/>
      <c r="T244" s="55"/>
      <c r="U244" s="102"/>
      <c r="V244" s="55"/>
      <c r="Z244" s="55"/>
      <c r="AA244" s="55"/>
      <c r="AB244" s="55"/>
      <c r="AK244" s="55"/>
      <c r="AL244" s="55"/>
      <c r="AM244" s="55"/>
      <c r="AN244" s="102"/>
      <c r="AP244" s="55"/>
      <c r="AY244" s="55"/>
      <c r="BB244" s="55"/>
      <c r="BC244" s="55"/>
      <c r="BE244" s="102"/>
      <c r="BG244" s="102"/>
    </row>
    <row r="245" spans="14:59" ht="12.75">
      <c r="N245" s="105"/>
      <c r="O245" s="28"/>
      <c r="P245" s="28"/>
      <c r="Q245" s="28"/>
      <c r="R245" s="28"/>
      <c r="S245" s="55"/>
      <c r="T245" s="55"/>
      <c r="U245" s="102"/>
      <c r="V245" s="55"/>
      <c r="Z245" s="55"/>
      <c r="AA245" s="55"/>
      <c r="AB245" s="55"/>
      <c r="AK245" s="55"/>
      <c r="AL245" s="55"/>
      <c r="AM245" s="55"/>
      <c r="AN245" s="102"/>
      <c r="AP245" s="55"/>
      <c r="AY245" s="55"/>
      <c r="BB245" s="55"/>
      <c r="BC245" s="55"/>
      <c r="BE245" s="102"/>
      <c r="BG245" s="102"/>
    </row>
    <row r="246" spans="14:59" ht="12.75">
      <c r="N246" s="105"/>
      <c r="O246" s="28"/>
      <c r="P246" s="28"/>
      <c r="Q246" s="28"/>
      <c r="R246" s="28"/>
      <c r="S246" s="55"/>
      <c r="T246" s="55"/>
      <c r="U246" s="102"/>
      <c r="V246" s="55"/>
      <c r="Z246" s="55"/>
      <c r="AA246" s="55"/>
      <c r="AB246" s="55"/>
      <c r="AK246" s="55"/>
      <c r="AL246" s="55"/>
      <c r="AM246" s="55"/>
      <c r="AN246" s="102"/>
      <c r="AP246" s="55"/>
      <c r="AY246" s="55"/>
      <c r="BB246" s="55"/>
      <c r="BC246" s="55"/>
      <c r="BE246" s="102"/>
      <c r="BG246" s="102"/>
    </row>
    <row r="247" spans="14:59" ht="12.75">
      <c r="N247" s="105"/>
      <c r="O247" s="28"/>
      <c r="P247" s="28"/>
      <c r="Q247" s="28"/>
      <c r="R247" s="28"/>
      <c r="S247" s="55"/>
      <c r="T247" s="55"/>
      <c r="U247" s="102"/>
      <c r="V247" s="55"/>
      <c r="Z247" s="55"/>
      <c r="AA247" s="55"/>
      <c r="AB247" s="55"/>
      <c r="AK247" s="55"/>
      <c r="AL247" s="55"/>
      <c r="AM247" s="55"/>
      <c r="AN247" s="102"/>
      <c r="AP247" s="55"/>
      <c r="AY247" s="55"/>
      <c r="BB247" s="55"/>
      <c r="BC247" s="55"/>
      <c r="BE247" s="102"/>
      <c r="BG247" s="102"/>
    </row>
    <row r="248" spans="14:59" ht="12.75">
      <c r="N248" s="105"/>
      <c r="O248" s="28"/>
      <c r="P248" s="28"/>
      <c r="Q248" s="28"/>
      <c r="R248" s="28"/>
      <c r="S248" s="55"/>
      <c r="T248" s="55"/>
      <c r="U248" s="102"/>
      <c r="V248" s="55"/>
      <c r="Z248" s="55"/>
      <c r="AA248" s="55"/>
      <c r="AB248" s="55"/>
      <c r="AK248" s="55"/>
      <c r="AL248" s="55"/>
      <c r="AM248" s="55"/>
      <c r="AN248" s="102"/>
      <c r="AP248" s="55"/>
      <c r="AY248" s="55"/>
      <c r="BB248" s="55"/>
      <c r="BC248" s="55"/>
      <c r="BE248" s="102"/>
      <c r="BG248" s="102"/>
    </row>
    <row r="249" spans="14:59" ht="12.75">
      <c r="N249" s="105"/>
      <c r="O249" s="28"/>
      <c r="P249" s="28"/>
      <c r="Q249" s="28"/>
      <c r="R249" s="28"/>
      <c r="S249" s="55"/>
      <c r="T249" s="55"/>
      <c r="U249" s="102"/>
      <c r="V249" s="55"/>
      <c r="Z249" s="55"/>
      <c r="AA249" s="55"/>
      <c r="AB249" s="55"/>
      <c r="AK249" s="55"/>
      <c r="AL249" s="55"/>
      <c r="AM249" s="55"/>
      <c r="AN249" s="102"/>
      <c r="AP249" s="55"/>
      <c r="AY249" s="55"/>
      <c r="BB249" s="55"/>
      <c r="BC249" s="55"/>
      <c r="BE249" s="102"/>
      <c r="BG249" s="102"/>
    </row>
    <row r="250" spans="14:59" ht="12.75">
      <c r="N250" s="105"/>
      <c r="O250" s="28"/>
      <c r="P250" s="28"/>
      <c r="Q250" s="28"/>
      <c r="R250" s="28"/>
      <c r="S250" s="55"/>
      <c r="T250" s="55"/>
      <c r="U250" s="102"/>
      <c r="V250" s="55"/>
      <c r="Z250" s="55"/>
      <c r="AA250" s="55"/>
      <c r="AB250" s="55"/>
      <c r="AK250" s="55"/>
      <c r="AL250" s="55"/>
      <c r="AM250" s="55"/>
      <c r="AN250" s="102"/>
      <c r="AP250" s="55"/>
      <c r="AY250" s="55"/>
      <c r="BB250" s="55"/>
      <c r="BC250" s="55"/>
      <c r="BE250" s="102"/>
      <c r="BG250" s="102"/>
    </row>
    <row r="251" spans="14:59" ht="12.75">
      <c r="N251" s="105"/>
      <c r="O251" s="28"/>
      <c r="P251" s="28"/>
      <c r="Q251" s="28"/>
      <c r="R251" s="28"/>
      <c r="S251" s="55"/>
      <c r="T251" s="55"/>
      <c r="U251" s="102"/>
      <c r="V251" s="55"/>
      <c r="Z251" s="55"/>
      <c r="AA251" s="55"/>
      <c r="AB251" s="55"/>
      <c r="AK251" s="55"/>
      <c r="AL251" s="55"/>
      <c r="AM251" s="55"/>
      <c r="AN251" s="102"/>
      <c r="AP251" s="55"/>
      <c r="AY251" s="55"/>
      <c r="BB251" s="55"/>
      <c r="BC251" s="55"/>
      <c r="BE251" s="102"/>
      <c r="BG251" s="102"/>
    </row>
    <row r="252" spans="14:59" ht="12.75">
      <c r="N252" s="105"/>
      <c r="O252" s="28"/>
      <c r="P252" s="28"/>
      <c r="Q252" s="28"/>
      <c r="R252" s="28"/>
      <c r="S252" s="55"/>
      <c r="T252" s="55"/>
      <c r="U252" s="102"/>
      <c r="V252" s="55"/>
      <c r="Z252" s="55"/>
      <c r="AA252" s="55"/>
      <c r="AB252" s="55"/>
      <c r="AK252" s="55"/>
      <c r="AL252" s="55"/>
      <c r="AM252" s="55"/>
      <c r="AN252" s="102"/>
      <c r="AP252" s="55"/>
      <c r="AY252" s="55"/>
      <c r="BB252" s="55"/>
      <c r="BC252" s="55"/>
      <c r="BE252" s="102"/>
      <c r="BG252" s="102"/>
    </row>
    <row r="253" spans="14:59" ht="12.75">
      <c r="N253" s="105"/>
      <c r="O253" s="28"/>
      <c r="P253" s="28"/>
      <c r="Q253" s="28"/>
      <c r="R253" s="28"/>
      <c r="S253" s="55"/>
      <c r="T253" s="55"/>
      <c r="U253" s="102"/>
      <c r="V253" s="55"/>
      <c r="Z253" s="55"/>
      <c r="AA253" s="55"/>
      <c r="AB253" s="55"/>
      <c r="AK253" s="55"/>
      <c r="AL253" s="55"/>
      <c r="AM253" s="55"/>
      <c r="AN253" s="102"/>
      <c r="AP253" s="55"/>
      <c r="AY253" s="55"/>
      <c r="BB253" s="55"/>
      <c r="BC253" s="55"/>
      <c r="BE253" s="102"/>
      <c r="BG253" s="102"/>
    </row>
    <row r="254" spans="14:59" ht="12.75">
      <c r="N254" s="105"/>
      <c r="O254" s="28"/>
      <c r="P254" s="28"/>
      <c r="Q254" s="28"/>
      <c r="R254" s="28"/>
      <c r="S254" s="55"/>
      <c r="T254" s="55"/>
      <c r="U254" s="102"/>
      <c r="V254" s="55"/>
      <c r="Z254" s="55"/>
      <c r="AA254" s="55"/>
      <c r="AB254" s="55"/>
      <c r="AK254" s="55"/>
      <c r="AL254" s="55"/>
      <c r="AM254" s="55"/>
      <c r="AN254" s="102"/>
      <c r="AP254" s="55"/>
      <c r="AY254" s="55"/>
      <c r="BB254" s="55"/>
      <c r="BC254" s="55"/>
      <c r="BE254" s="102"/>
      <c r="BG254" s="102"/>
    </row>
    <row r="255" spans="14:59" ht="12.75">
      <c r="N255" s="105"/>
      <c r="O255" s="28"/>
      <c r="P255" s="28"/>
      <c r="Q255" s="28"/>
      <c r="R255" s="28"/>
      <c r="S255" s="55"/>
      <c r="T255" s="55"/>
      <c r="U255" s="102"/>
      <c r="V255" s="55"/>
      <c r="Z255" s="55"/>
      <c r="AA255" s="55"/>
      <c r="AB255" s="55"/>
      <c r="AK255" s="55"/>
      <c r="AL255" s="55"/>
      <c r="AM255" s="55"/>
      <c r="AN255" s="102"/>
      <c r="AP255" s="55"/>
      <c r="AY255" s="55"/>
      <c r="BB255" s="55"/>
      <c r="BC255" s="55"/>
      <c r="BE255" s="102"/>
      <c r="BG255" s="102"/>
    </row>
    <row r="256" spans="14:59" ht="12.75">
      <c r="N256" s="105"/>
      <c r="O256" s="28"/>
      <c r="P256" s="28"/>
      <c r="Q256" s="28"/>
      <c r="R256" s="28"/>
      <c r="S256" s="55"/>
      <c r="T256" s="55"/>
      <c r="U256" s="102"/>
      <c r="V256" s="55"/>
      <c r="Z256" s="55"/>
      <c r="AA256" s="55"/>
      <c r="AB256" s="55"/>
      <c r="AK256" s="55"/>
      <c r="AL256" s="55"/>
      <c r="AM256" s="55"/>
      <c r="AN256" s="102"/>
      <c r="AP256" s="55"/>
      <c r="AY256" s="55"/>
      <c r="BB256" s="55"/>
      <c r="BC256" s="55"/>
      <c r="BE256" s="102"/>
      <c r="BG256" s="102"/>
    </row>
    <row r="257" spans="14:59" ht="12.75">
      <c r="N257" s="105"/>
      <c r="O257" s="28"/>
      <c r="P257" s="28"/>
      <c r="Q257" s="28"/>
      <c r="R257" s="28"/>
      <c r="S257" s="55"/>
      <c r="T257" s="55"/>
      <c r="U257" s="102"/>
      <c r="V257" s="55"/>
      <c r="Z257" s="55"/>
      <c r="AA257" s="55"/>
      <c r="AB257" s="55"/>
      <c r="AK257" s="55"/>
      <c r="AL257" s="55"/>
      <c r="AM257" s="55"/>
      <c r="AN257" s="102"/>
      <c r="AP257" s="55"/>
      <c r="AY257" s="55"/>
      <c r="BB257" s="55"/>
      <c r="BC257" s="55"/>
      <c r="BE257" s="102"/>
      <c r="BG257" s="102"/>
    </row>
    <row r="258" spans="14:59" ht="12.75">
      <c r="N258" s="105"/>
      <c r="O258" s="28"/>
      <c r="P258" s="28"/>
      <c r="Q258" s="28"/>
      <c r="R258" s="28"/>
      <c r="S258" s="55"/>
      <c r="T258" s="55"/>
      <c r="U258" s="102"/>
      <c r="V258" s="55"/>
      <c r="Z258" s="55"/>
      <c r="AA258" s="55"/>
      <c r="AB258" s="55"/>
      <c r="AK258" s="55"/>
      <c r="AL258" s="55"/>
      <c r="AM258" s="55"/>
      <c r="AN258" s="102"/>
      <c r="AP258" s="55"/>
      <c r="AY258" s="55"/>
      <c r="BB258" s="55"/>
      <c r="BC258" s="55"/>
      <c r="BE258" s="102"/>
      <c r="BG258" s="102"/>
    </row>
    <row r="259" spans="14:59" ht="12.75">
      <c r="N259" s="105"/>
      <c r="O259" s="28"/>
      <c r="P259" s="28"/>
      <c r="Q259" s="28"/>
      <c r="R259" s="28"/>
      <c r="S259" s="55"/>
      <c r="T259" s="55"/>
      <c r="U259" s="102"/>
      <c r="V259" s="55"/>
      <c r="Z259" s="55"/>
      <c r="AA259" s="55"/>
      <c r="AB259" s="55"/>
      <c r="AK259" s="55"/>
      <c r="AL259" s="55"/>
      <c r="AM259" s="55"/>
      <c r="AN259" s="102"/>
      <c r="AP259" s="55"/>
      <c r="AY259" s="55"/>
      <c r="BB259" s="55"/>
      <c r="BC259" s="55"/>
      <c r="BE259" s="102"/>
      <c r="BG259" s="102"/>
    </row>
    <row r="260" spans="14:59" ht="12.75">
      <c r="N260" s="105"/>
      <c r="O260" s="28"/>
      <c r="P260" s="28"/>
      <c r="Q260" s="28"/>
      <c r="R260" s="28"/>
      <c r="S260" s="55"/>
      <c r="T260" s="55"/>
      <c r="U260" s="102"/>
      <c r="V260" s="55"/>
      <c r="Z260" s="55"/>
      <c r="AA260" s="55"/>
      <c r="AB260" s="55"/>
      <c r="AK260" s="55"/>
      <c r="AL260" s="55"/>
      <c r="AM260" s="55"/>
      <c r="AN260" s="102"/>
      <c r="AP260" s="55"/>
      <c r="AY260" s="55"/>
      <c r="BB260" s="55"/>
      <c r="BC260" s="55"/>
      <c r="BE260" s="102"/>
      <c r="BG260" s="102"/>
    </row>
    <row r="261" spans="14:59" ht="12.75">
      <c r="N261" s="105"/>
      <c r="O261" s="28"/>
      <c r="P261" s="28"/>
      <c r="Q261" s="28"/>
      <c r="R261" s="28"/>
      <c r="S261" s="55"/>
      <c r="T261" s="55"/>
      <c r="U261" s="102"/>
      <c r="V261" s="55"/>
      <c r="Z261" s="55"/>
      <c r="AA261" s="55"/>
      <c r="AB261" s="55"/>
      <c r="AK261" s="55"/>
      <c r="AL261" s="55"/>
      <c r="AM261" s="55"/>
      <c r="AN261" s="102"/>
      <c r="AP261" s="55"/>
      <c r="AY261" s="55"/>
      <c r="BB261" s="55"/>
      <c r="BC261" s="55"/>
      <c r="BE261" s="102"/>
      <c r="BG261" s="102"/>
    </row>
    <row r="262" spans="14:59" ht="12.75">
      <c r="N262" s="105"/>
      <c r="O262" s="28"/>
      <c r="P262" s="28"/>
      <c r="Q262" s="28"/>
      <c r="R262" s="28"/>
      <c r="S262" s="55"/>
      <c r="T262" s="55"/>
      <c r="U262" s="102"/>
      <c r="V262" s="55"/>
      <c r="Z262" s="55"/>
      <c r="AA262" s="55"/>
      <c r="AB262" s="55"/>
      <c r="AK262" s="55"/>
      <c r="AL262" s="55"/>
      <c r="AM262" s="55"/>
      <c r="AN262" s="102"/>
      <c r="AP262" s="55"/>
      <c r="AY262" s="55"/>
      <c r="BB262" s="55"/>
      <c r="BC262" s="55"/>
      <c r="BE262" s="102"/>
      <c r="BG262" s="102"/>
    </row>
    <row r="263" spans="14:59" ht="12.75">
      <c r="N263" s="105"/>
      <c r="O263" s="28"/>
      <c r="P263" s="28"/>
      <c r="Q263" s="28"/>
      <c r="R263" s="28"/>
      <c r="S263" s="55"/>
      <c r="T263" s="55"/>
      <c r="U263" s="102"/>
      <c r="V263" s="55"/>
      <c r="Z263" s="55"/>
      <c r="AA263" s="55"/>
      <c r="AB263" s="55"/>
      <c r="AK263" s="55"/>
      <c r="AL263" s="55"/>
      <c r="AM263" s="55"/>
      <c r="AN263" s="102"/>
      <c r="AP263" s="55"/>
      <c r="AY263" s="55"/>
      <c r="BB263" s="55"/>
      <c r="BC263" s="55"/>
      <c r="BE263" s="102"/>
      <c r="BG263" s="102"/>
    </row>
    <row r="264" spans="14:59" ht="12.75">
      <c r="N264" s="105"/>
      <c r="O264" s="28"/>
      <c r="P264" s="28"/>
      <c r="Q264" s="28"/>
      <c r="R264" s="28"/>
      <c r="S264" s="55"/>
      <c r="T264" s="55"/>
      <c r="U264" s="102"/>
      <c r="V264" s="55"/>
      <c r="Z264" s="55"/>
      <c r="AA264" s="55"/>
      <c r="AB264" s="55"/>
      <c r="AK264" s="55"/>
      <c r="AL264" s="55"/>
      <c r="AM264" s="55"/>
      <c r="AN264" s="102"/>
      <c r="AP264" s="55"/>
      <c r="AY264" s="55"/>
      <c r="BB264" s="55"/>
      <c r="BC264" s="55"/>
      <c r="BE264" s="102"/>
      <c r="BG264" s="102"/>
    </row>
    <row r="265" spans="14:59" ht="12.75">
      <c r="N265" s="105"/>
      <c r="O265" s="28"/>
      <c r="P265" s="28"/>
      <c r="Q265" s="28"/>
      <c r="R265" s="28"/>
      <c r="S265" s="55"/>
      <c r="T265" s="55"/>
      <c r="U265" s="102"/>
      <c r="V265" s="55"/>
      <c r="Z265" s="55"/>
      <c r="AA265" s="55"/>
      <c r="AB265" s="55"/>
      <c r="AK265" s="55"/>
      <c r="AL265" s="55"/>
      <c r="AM265" s="55"/>
      <c r="AN265" s="102"/>
      <c r="AP265" s="55"/>
      <c r="AY265" s="55"/>
      <c r="BB265" s="55"/>
      <c r="BC265" s="55"/>
      <c r="BE265" s="102"/>
      <c r="BG265" s="102"/>
    </row>
    <row r="266" spans="14:59" ht="12.75">
      <c r="N266" s="105"/>
      <c r="O266" s="28"/>
      <c r="P266" s="28"/>
      <c r="Q266" s="28"/>
      <c r="R266" s="28"/>
      <c r="S266" s="55"/>
      <c r="T266" s="55"/>
      <c r="U266" s="102"/>
      <c r="V266" s="55"/>
      <c r="Z266" s="55"/>
      <c r="AA266" s="55"/>
      <c r="AB266" s="55"/>
      <c r="AK266" s="55"/>
      <c r="AL266" s="55"/>
      <c r="AM266" s="55"/>
      <c r="AN266" s="102"/>
      <c r="AP266" s="55"/>
      <c r="AY266" s="55"/>
      <c r="BB266" s="55"/>
      <c r="BC266" s="55"/>
      <c r="BE266" s="102"/>
      <c r="BG266" s="102"/>
    </row>
    <row r="267" spans="14:59" ht="12.75">
      <c r="N267" s="105"/>
      <c r="O267" s="28"/>
      <c r="P267" s="28"/>
      <c r="Q267" s="28"/>
      <c r="R267" s="28"/>
      <c r="S267" s="55"/>
      <c r="T267" s="55"/>
      <c r="U267" s="102"/>
      <c r="V267" s="55"/>
      <c r="Z267" s="55"/>
      <c r="AA267" s="55"/>
      <c r="AB267" s="55"/>
      <c r="AK267" s="55"/>
      <c r="AL267" s="55"/>
      <c r="AM267" s="55"/>
      <c r="AN267" s="102"/>
      <c r="AP267" s="55"/>
      <c r="AY267" s="55"/>
      <c r="BB267" s="55"/>
      <c r="BC267" s="55"/>
      <c r="BE267" s="102"/>
      <c r="BG267" s="102"/>
    </row>
    <row r="268" spans="14:59" ht="12.75">
      <c r="N268" s="105"/>
      <c r="O268" s="28"/>
      <c r="P268" s="28"/>
      <c r="Q268" s="28"/>
      <c r="R268" s="28"/>
      <c r="S268" s="55"/>
      <c r="T268" s="55"/>
      <c r="U268" s="102"/>
      <c r="V268" s="55"/>
      <c r="Z268" s="55"/>
      <c r="AA268" s="55"/>
      <c r="AB268" s="55"/>
      <c r="AK268" s="55"/>
      <c r="AL268" s="55"/>
      <c r="AM268" s="55"/>
      <c r="AN268" s="102"/>
      <c r="AP268" s="55"/>
      <c r="AY268" s="55"/>
      <c r="BB268" s="55"/>
      <c r="BC268" s="55"/>
      <c r="BE268" s="102"/>
      <c r="BG268" s="102"/>
    </row>
    <row r="269" spans="14:59" ht="12.75">
      <c r="N269" s="105"/>
      <c r="O269" s="28"/>
      <c r="P269" s="28"/>
      <c r="Q269" s="28"/>
      <c r="R269" s="28"/>
      <c r="S269" s="55"/>
      <c r="T269" s="55"/>
      <c r="U269" s="102"/>
      <c r="V269" s="55"/>
      <c r="Z269" s="55"/>
      <c r="AA269" s="55"/>
      <c r="AB269" s="55"/>
      <c r="AK269" s="55"/>
      <c r="AL269" s="55"/>
      <c r="AM269" s="55"/>
      <c r="AN269" s="102"/>
      <c r="AP269" s="55"/>
      <c r="AY269" s="55"/>
      <c r="BB269" s="55"/>
      <c r="BC269" s="55"/>
      <c r="BE269" s="102"/>
      <c r="BG269" s="102"/>
    </row>
    <row r="270" spans="14:59" ht="12.75">
      <c r="N270" s="105"/>
      <c r="O270" s="28"/>
      <c r="P270" s="28"/>
      <c r="Q270" s="28"/>
      <c r="R270" s="28"/>
      <c r="S270" s="55"/>
      <c r="T270" s="55"/>
      <c r="U270" s="102"/>
      <c r="V270" s="55"/>
      <c r="Z270" s="55"/>
      <c r="AA270" s="55"/>
      <c r="AB270" s="55"/>
      <c r="AK270" s="55"/>
      <c r="AL270" s="55"/>
      <c r="AM270" s="55"/>
      <c r="AN270" s="102"/>
      <c r="AP270" s="55"/>
      <c r="AY270" s="55"/>
      <c r="BB270" s="55"/>
      <c r="BC270" s="55"/>
      <c r="BE270" s="102"/>
      <c r="BG270" s="102"/>
    </row>
    <row r="271" spans="14:59" ht="12.75">
      <c r="N271" s="105"/>
      <c r="O271" s="28"/>
      <c r="P271" s="28"/>
      <c r="Q271" s="28"/>
      <c r="R271" s="28"/>
      <c r="S271" s="55"/>
      <c r="T271" s="55"/>
      <c r="U271" s="102"/>
      <c r="V271" s="55"/>
      <c r="Z271" s="55"/>
      <c r="AA271" s="55"/>
      <c r="AB271" s="55"/>
      <c r="AK271" s="55"/>
      <c r="AL271" s="55"/>
      <c r="AM271" s="55"/>
      <c r="AN271" s="102"/>
      <c r="AP271" s="55"/>
      <c r="AY271" s="55"/>
      <c r="BB271" s="55"/>
      <c r="BC271" s="55"/>
      <c r="BE271" s="102"/>
      <c r="BG271" s="102"/>
    </row>
    <row r="272" spans="14:59" ht="12.75">
      <c r="N272" s="105"/>
      <c r="O272" s="28"/>
      <c r="P272" s="28"/>
      <c r="Q272" s="28"/>
      <c r="R272" s="28"/>
      <c r="S272" s="55"/>
      <c r="T272" s="55"/>
      <c r="U272" s="102"/>
      <c r="V272" s="55"/>
      <c r="Z272" s="55"/>
      <c r="AA272" s="55"/>
      <c r="AB272" s="55"/>
      <c r="AK272" s="55"/>
      <c r="AL272" s="55"/>
      <c r="AM272" s="55"/>
      <c r="AN272" s="102"/>
      <c r="AP272" s="55"/>
      <c r="AY272" s="55"/>
      <c r="BB272" s="55"/>
      <c r="BC272" s="55"/>
      <c r="BE272" s="102"/>
      <c r="BG272" s="102"/>
    </row>
    <row r="273" spans="14:59" ht="12.75">
      <c r="N273" s="105"/>
      <c r="O273" s="28"/>
      <c r="P273" s="28"/>
      <c r="Q273" s="28"/>
      <c r="R273" s="28"/>
      <c r="S273" s="55"/>
      <c r="T273" s="55"/>
      <c r="U273" s="102"/>
      <c r="V273" s="55"/>
      <c r="Z273" s="55"/>
      <c r="AA273" s="55"/>
      <c r="AB273" s="55"/>
      <c r="AK273" s="55"/>
      <c r="AL273" s="55"/>
      <c r="AM273" s="55"/>
      <c r="AN273" s="102"/>
      <c r="AP273" s="55"/>
      <c r="AY273" s="55"/>
      <c r="BB273" s="55"/>
      <c r="BC273" s="55"/>
      <c r="BE273" s="102"/>
      <c r="BG273" s="102"/>
    </row>
    <row r="274" spans="14:59" ht="12.75">
      <c r="N274" s="105"/>
      <c r="O274" s="28"/>
      <c r="P274" s="28"/>
      <c r="Q274" s="28"/>
      <c r="R274" s="28"/>
      <c r="S274" s="55"/>
      <c r="T274" s="55"/>
      <c r="U274" s="102"/>
      <c r="V274" s="55"/>
      <c r="Z274" s="55"/>
      <c r="AA274" s="55"/>
      <c r="AB274" s="55"/>
      <c r="AK274" s="55"/>
      <c r="AL274" s="55"/>
      <c r="AM274" s="55"/>
      <c r="AN274" s="102"/>
      <c r="AP274" s="55"/>
      <c r="AY274" s="55"/>
      <c r="BB274" s="55"/>
      <c r="BC274" s="55"/>
      <c r="BE274" s="102"/>
      <c r="BG274" s="102"/>
    </row>
    <row r="275" spans="14:59" ht="12.75">
      <c r="N275" s="105"/>
      <c r="O275" s="28"/>
      <c r="P275" s="28"/>
      <c r="Q275" s="28"/>
      <c r="R275" s="28"/>
      <c r="S275" s="55"/>
      <c r="T275" s="55"/>
      <c r="U275" s="102"/>
      <c r="V275" s="55"/>
      <c r="Z275" s="55"/>
      <c r="AA275" s="55"/>
      <c r="AB275" s="55"/>
      <c r="AK275" s="55"/>
      <c r="AL275" s="55"/>
      <c r="AM275" s="55"/>
      <c r="AN275" s="102"/>
      <c r="AP275" s="55"/>
      <c r="AY275" s="55"/>
      <c r="BB275" s="55"/>
      <c r="BC275" s="55"/>
      <c r="BE275" s="102"/>
      <c r="BG275" s="102"/>
    </row>
    <row r="276" spans="14:59" ht="12.75">
      <c r="N276" s="105"/>
      <c r="O276" s="28"/>
      <c r="P276" s="28"/>
      <c r="Q276" s="28"/>
      <c r="R276" s="28"/>
      <c r="S276" s="55"/>
      <c r="T276" s="55"/>
      <c r="U276" s="102"/>
      <c r="V276" s="55"/>
      <c r="Z276" s="55"/>
      <c r="AA276" s="55"/>
      <c r="AB276" s="55"/>
      <c r="AK276" s="55"/>
      <c r="AL276" s="55"/>
      <c r="AM276" s="55"/>
      <c r="AN276" s="102"/>
      <c r="AP276" s="55"/>
      <c r="AY276" s="55"/>
      <c r="BB276" s="55"/>
      <c r="BC276" s="55"/>
      <c r="BE276" s="102"/>
      <c r="BG276" s="102"/>
    </row>
    <row r="277" spans="14:59" ht="12.75">
      <c r="N277" s="105"/>
      <c r="O277" s="28"/>
      <c r="P277" s="28"/>
      <c r="Q277" s="28"/>
      <c r="R277" s="28"/>
      <c r="S277" s="55"/>
      <c r="T277" s="55"/>
      <c r="U277" s="102"/>
      <c r="V277" s="55"/>
      <c r="Z277" s="55"/>
      <c r="AA277" s="55"/>
      <c r="AB277" s="55"/>
      <c r="AK277" s="55"/>
      <c r="AL277" s="55"/>
      <c r="AM277" s="55"/>
      <c r="AN277" s="102"/>
      <c r="AP277" s="55"/>
      <c r="AY277" s="55"/>
      <c r="BB277" s="55"/>
      <c r="BC277" s="55"/>
      <c r="BE277" s="102"/>
      <c r="BG277" s="102"/>
    </row>
    <row r="278" spans="14:59" ht="12.75">
      <c r="N278" s="105"/>
      <c r="O278" s="28"/>
      <c r="P278" s="28"/>
      <c r="Q278" s="28"/>
      <c r="R278" s="28"/>
      <c r="S278" s="55"/>
      <c r="T278" s="55"/>
      <c r="U278" s="102"/>
      <c r="V278" s="55"/>
      <c r="Z278" s="55"/>
      <c r="AA278" s="55"/>
      <c r="AB278" s="55"/>
      <c r="AK278" s="55"/>
      <c r="AL278" s="55"/>
      <c r="AM278" s="55"/>
      <c r="AN278" s="102"/>
      <c r="AP278" s="55"/>
      <c r="AY278" s="55"/>
      <c r="BB278" s="55"/>
      <c r="BC278" s="55"/>
      <c r="BE278" s="102"/>
      <c r="BG278" s="102"/>
    </row>
    <row r="279" spans="14:59" ht="12.75">
      <c r="N279" s="105"/>
      <c r="O279" s="28"/>
      <c r="P279" s="28"/>
      <c r="Q279" s="28"/>
      <c r="R279" s="28"/>
      <c r="S279" s="55"/>
      <c r="T279" s="55"/>
      <c r="U279" s="102"/>
      <c r="V279" s="55"/>
      <c r="Z279" s="55"/>
      <c r="AA279" s="55"/>
      <c r="AB279" s="55"/>
      <c r="AK279" s="55"/>
      <c r="AL279" s="55"/>
      <c r="AM279" s="55"/>
      <c r="AN279" s="102"/>
      <c r="AP279" s="55"/>
      <c r="AY279" s="55"/>
      <c r="BB279" s="55"/>
      <c r="BC279" s="55"/>
      <c r="BE279" s="102"/>
      <c r="BG279" s="102"/>
    </row>
    <row r="280" spans="14:59" ht="12.75">
      <c r="N280" s="105"/>
      <c r="O280" s="28"/>
      <c r="P280" s="28"/>
      <c r="Q280" s="28"/>
      <c r="R280" s="28"/>
      <c r="S280" s="55"/>
      <c r="T280" s="55"/>
      <c r="U280" s="102"/>
      <c r="V280" s="55"/>
      <c r="Z280" s="55"/>
      <c r="AA280" s="55"/>
      <c r="AB280" s="55"/>
      <c r="AK280" s="55"/>
      <c r="AL280" s="55"/>
      <c r="AM280" s="55"/>
      <c r="AN280" s="102"/>
      <c r="AP280" s="55"/>
      <c r="AY280" s="55"/>
      <c r="BB280" s="55"/>
      <c r="BC280" s="55"/>
      <c r="BE280" s="102"/>
      <c r="BG280" s="102"/>
    </row>
    <row r="281" spans="14:59" ht="12.75">
      <c r="N281" s="105"/>
      <c r="O281" s="28"/>
      <c r="P281" s="28"/>
      <c r="Q281" s="28"/>
      <c r="R281" s="28"/>
      <c r="S281" s="55"/>
      <c r="T281" s="55"/>
      <c r="U281" s="102"/>
      <c r="V281" s="55"/>
      <c r="Z281" s="55"/>
      <c r="AA281" s="55"/>
      <c r="AB281" s="55"/>
      <c r="AK281" s="55"/>
      <c r="AL281" s="55"/>
      <c r="AM281" s="55"/>
      <c r="AN281" s="102"/>
      <c r="AP281" s="55"/>
      <c r="AY281" s="55"/>
      <c r="BB281" s="55"/>
      <c r="BC281" s="55"/>
      <c r="BE281" s="102"/>
      <c r="BG281" s="102"/>
    </row>
    <row r="282" spans="14:59" ht="12.75">
      <c r="N282" s="105"/>
      <c r="O282" s="28"/>
      <c r="P282" s="28"/>
      <c r="Q282" s="28"/>
      <c r="R282" s="28"/>
      <c r="S282" s="55"/>
      <c r="T282" s="55"/>
      <c r="U282" s="102"/>
      <c r="V282" s="55"/>
      <c r="Z282" s="55"/>
      <c r="AA282" s="55"/>
      <c r="AB282" s="55"/>
      <c r="AK282" s="55"/>
      <c r="AL282" s="55"/>
      <c r="AM282" s="55"/>
      <c r="AN282" s="102"/>
      <c r="AP282" s="55"/>
      <c r="AY282" s="55"/>
      <c r="BB282" s="55"/>
      <c r="BC282" s="55"/>
      <c r="BE282" s="102"/>
      <c r="BG282" s="102"/>
    </row>
    <row r="283" spans="14:59" ht="12.75">
      <c r="N283" s="105"/>
      <c r="O283" s="28"/>
      <c r="P283" s="28"/>
      <c r="Q283" s="28"/>
      <c r="R283" s="28"/>
      <c r="S283" s="55"/>
      <c r="T283" s="55"/>
      <c r="U283" s="102"/>
      <c r="V283" s="55"/>
      <c r="Z283" s="55"/>
      <c r="AA283" s="55"/>
      <c r="AB283" s="55"/>
      <c r="AK283" s="55"/>
      <c r="AL283" s="55"/>
      <c r="AM283" s="55"/>
      <c r="AN283" s="102"/>
      <c r="AP283" s="55"/>
      <c r="AY283" s="55"/>
      <c r="BB283" s="55"/>
      <c r="BC283" s="55"/>
      <c r="BE283" s="102"/>
      <c r="BG283" s="102"/>
    </row>
    <row r="284" spans="14:59" ht="12.75">
      <c r="N284" s="105"/>
      <c r="O284" s="28"/>
      <c r="P284" s="28"/>
      <c r="Q284" s="28"/>
      <c r="R284" s="28"/>
      <c r="S284" s="55"/>
      <c r="T284" s="55"/>
      <c r="U284" s="102"/>
      <c r="V284" s="55"/>
      <c r="Z284" s="55"/>
      <c r="AA284" s="55"/>
      <c r="AB284" s="55"/>
      <c r="AK284" s="55"/>
      <c r="AL284" s="55"/>
      <c r="AM284" s="55"/>
      <c r="AN284" s="102"/>
      <c r="AP284" s="55"/>
      <c r="AY284" s="55"/>
      <c r="BB284" s="55"/>
      <c r="BC284" s="55"/>
      <c r="BE284" s="102"/>
      <c r="BG284" s="102"/>
    </row>
    <row r="285" spans="14:59" ht="12.75">
      <c r="N285" s="105"/>
      <c r="O285" s="28"/>
      <c r="P285" s="28"/>
      <c r="Q285" s="28"/>
      <c r="R285" s="28"/>
      <c r="S285" s="55"/>
      <c r="T285" s="55"/>
      <c r="U285" s="102"/>
      <c r="V285" s="55"/>
      <c r="Z285" s="55"/>
      <c r="AA285" s="55"/>
      <c r="AB285" s="55"/>
      <c r="AK285" s="55"/>
      <c r="AL285" s="55"/>
      <c r="AM285" s="55"/>
      <c r="AN285" s="102"/>
      <c r="AP285" s="55"/>
      <c r="AY285" s="55"/>
      <c r="BB285" s="55"/>
      <c r="BC285" s="55"/>
      <c r="BE285" s="102"/>
      <c r="BG285" s="102"/>
    </row>
    <row r="286" spans="14:59" ht="12.75">
      <c r="N286" s="105"/>
      <c r="O286" s="28"/>
      <c r="P286" s="28"/>
      <c r="Q286" s="28"/>
      <c r="R286" s="28"/>
      <c r="S286" s="55"/>
      <c r="T286" s="55"/>
      <c r="U286" s="102"/>
      <c r="V286" s="55"/>
      <c r="Z286" s="55"/>
      <c r="AA286" s="55"/>
      <c r="AB286" s="55"/>
      <c r="AK286" s="55"/>
      <c r="AL286" s="55"/>
      <c r="AM286" s="55"/>
      <c r="AN286" s="102"/>
      <c r="AP286" s="55"/>
      <c r="AY286" s="55"/>
      <c r="BB286" s="55"/>
      <c r="BC286" s="55"/>
      <c r="BE286" s="102"/>
      <c r="BG286" s="102"/>
    </row>
    <row r="287" spans="14:59" ht="12.75">
      <c r="N287" s="105"/>
      <c r="O287" s="28"/>
      <c r="P287" s="28"/>
      <c r="Q287" s="28"/>
      <c r="R287" s="28"/>
      <c r="S287" s="55"/>
      <c r="T287" s="55"/>
      <c r="U287" s="102"/>
      <c r="V287" s="55"/>
      <c r="Z287" s="55"/>
      <c r="AA287" s="55"/>
      <c r="AB287" s="55"/>
      <c r="AK287" s="55"/>
      <c r="AL287" s="55"/>
      <c r="AM287" s="55"/>
      <c r="AN287" s="102"/>
      <c r="AP287" s="55"/>
      <c r="AY287" s="55"/>
      <c r="BB287" s="55"/>
      <c r="BC287" s="55"/>
      <c r="BE287" s="102"/>
      <c r="BG287" s="102"/>
    </row>
    <row r="288" spans="14:59" ht="12.75">
      <c r="N288" s="105"/>
      <c r="O288" s="28"/>
      <c r="P288" s="28"/>
      <c r="Q288" s="28"/>
      <c r="R288" s="28"/>
      <c r="S288" s="55"/>
      <c r="T288" s="55"/>
      <c r="U288" s="102"/>
      <c r="V288" s="55"/>
      <c r="Z288" s="55"/>
      <c r="AA288" s="55"/>
      <c r="AB288" s="55"/>
      <c r="AK288" s="55"/>
      <c r="AL288" s="55"/>
      <c r="AM288" s="55"/>
      <c r="AN288" s="102"/>
      <c r="AP288" s="55"/>
      <c r="AY288" s="55"/>
      <c r="BB288" s="55"/>
      <c r="BC288" s="55"/>
      <c r="BE288" s="102"/>
      <c r="BG288" s="102"/>
    </row>
    <row r="289" spans="14:59" ht="12.75">
      <c r="N289" s="105"/>
      <c r="O289" s="28"/>
      <c r="P289" s="28"/>
      <c r="Q289" s="28"/>
      <c r="R289" s="28"/>
      <c r="S289" s="55"/>
      <c r="T289" s="55"/>
      <c r="U289" s="102"/>
      <c r="V289" s="55"/>
      <c r="Z289" s="55"/>
      <c r="AA289" s="55"/>
      <c r="AB289" s="55"/>
      <c r="AK289" s="55"/>
      <c r="AL289" s="55"/>
      <c r="AM289" s="55"/>
      <c r="AN289" s="102"/>
      <c r="AP289" s="55"/>
      <c r="AY289" s="55"/>
      <c r="BB289" s="55"/>
      <c r="BC289" s="55"/>
      <c r="BE289" s="102"/>
      <c r="BG289" s="102"/>
    </row>
    <row r="290" spans="14:59" ht="12.75">
      <c r="N290" s="105"/>
      <c r="O290" s="28"/>
      <c r="P290" s="28"/>
      <c r="Q290" s="28"/>
      <c r="R290" s="28"/>
      <c r="S290" s="55"/>
      <c r="T290" s="55"/>
      <c r="U290" s="102"/>
      <c r="V290" s="55"/>
      <c r="Z290" s="55"/>
      <c r="AA290" s="55"/>
      <c r="AB290" s="55"/>
      <c r="AK290" s="55"/>
      <c r="AL290" s="55"/>
      <c r="AM290" s="55"/>
      <c r="AN290" s="102"/>
      <c r="AP290" s="55"/>
      <c r="AY290" s="55"/>
      <c r="BB290" s="55"/>
      <c r="BC290" s="55"/>
      <c r="BE290" s="102"/>
      <c r="BG290" s="102"/>
    </row>
    <row r="291" spans="14:59" ht="12.75">
      <c r="N291" s="105"/>
      <c r="O291" s="28"/>
      <c r="P291" s="28"/>
      <c r="Q291" s="28"/>
      <c r="R291" s="28"/>
      <c r="S291" s="55"/>
      <c r="T291" s="55"/>
      <c r="U291" s="102"/>
      <c r="V291" s="55"/>
      <c r="Z291" s="55"/>
      <c r="AA291" s="55"/>
      <c r="AB291" s="55"/>
      <c r="AK291" s="55"/>
      <c r="AL291" s="55"/>
      <c r="AM291" s="55"/>
      <c r="AN291" s="102"/>
      <c r="AP291" s="55"/>
      <c r="AY291" s="55"/>
      <c r="BB291" s="55"/>
      <c r="BC291" s="55"/>
      <c r="BE291" s="102"/>
      <c r="BG291" s="102"/>
    </row>
    <row r="292" spans="14:59" ht="12.75">
      <c r="N292" s="105"/>
      <c r="O292" s="28"/>
      <c r="P292" s="28"/>
      <c r="Q292" s="28"/>
      <c r="R292" s="28"/>
      <c r="S292" s="55"/>
      <c r="T292" s="55"/>
      <c r="U292" s="102"/>
      <c r="V292" s="55"/>
      <c r="Z292" s="55"/>
      <c r="AA292" s="55"/>
      <c r="AB292" s="55"/>
      <c r="AK292" s="55"/>
      <c r="AL292" s="55"/>
      <c r="AM292" s="55"/>
      <c r="AN292" s="102"/>
      <c r="AP292" s="55"/>
      <c r="AY292" s="55"/>
      <c r="BB292" s="55"/>
      <c r="BC292" s="55"/>
      <c r="BE292" s="102"/>
      <c r="BG292" s="102"/>
    </row>
    <row r="293" spans="14:59" ht="12.75">
      <c r="N293" s="105"/>
      <c r="O293" s="28"/>
      <c r="P293" s="28"/>
      <c r="Q293" s="28"/>
      <c r="R293" s="28"/>
      <c r="S293" s="55"/>
      <c r="T293" s="55"/>
      <c r="U293" s="102"/>
      <c r="V293" s="55"/>
      <c r="Z293" s="55"/>
      <c r="AA293" s="55"/>
      <c r="AB293" s="55"/>
      <c r="AK293" s="55"/>
      <c r="AL293" s="55"/>
      <c r="AM293" s="55"/>
      <c r="AN293" s="102"/>
      <c r="AP293" s="55"/>
      <c r="AY293" s="55"/>
      <c r="BB293" s="55"/>
      <c r="BC293" s="55"/>
      <c r="BE293" s="102"/>
      <c r="BG293" s="102"/>
    </row>
    <row r="294" spans="14:59" ht="12.75">
      <c r="N294" s="105"/>
      <c r="O294" s="28"/>
      <c r="P294" s="28"/>
      <c r="Q294" s="28"/>
      <c r="R294" s="28"/>
      <c r="S294" s="55"/>
      <c r="T294" s="55"/>
      <c r="U294" s="102"/>
      <c r="V294" s="55"/>
      <c r="Z294" s="55"/>
      <c r="AA294" s="55"/>
      <c r="AB294" s="55"/>
      <c r="AK294" s="55"/>
      <c r="AL294" s="55"/>
      <c r="AM294" s="55"/>
      <c r="AN294" s="102"/>
      <c r="AP294" s="55"/>
      <c r="AY294" s="55"/>
      <c r="BB294" s="55"/>
      <c r="BC294" s="55"/>
      <c r="BE294" s="102"/>
      <c r="BG294" s="102"/>
    </row>
    <row r="295" spans="14:59" ht="12.75">
      <c r="N295" s="105"/>
      <c r="O295" s="28"/>
      <c r="P295" s="28"/>
      <c r="Q295" s="28"/>
      <c r="R295" s="28"/>
      <c r="S295" s="55"/>
      <c r="T295" s="55"/>
      <c r="U295" s="102"/>
      <c r="V295" s="55"/>
      <c r="Z295" s="55"/>
      <c r="AA295" s="55"/>
      <c r="AB295" s="55"/>
      <c r="AK295" s="55"/>
      <c r="AL295" s="55"/>
      <c r="AM295" s="55"/>
      <c r="AN295" s="102"/>
      <c r="AP295" s="55"/>
      <c r="AY295" s="55"/>
      <c r="BB295" s="55"/>
      <c r="BC295" s="55"/>
      <c r="BE295" s="102"/>
      <c r="BG295" s="102"/>
    </row>
    <row r="296" spans="14:59" ht="12.75">
      <c r="N296" s="105"/>
      <c r="O296" s="28"/>
      <c r="P296" s="28"/>
      <c r="Q296" s="28"/>
      <c r="R296" s="28"/>
      <c r="S296" s="55"/>
      <c r="T296" s="55"/>
      <c r="U296" s="102"/>
      <c r="V296" s="55"/>
      <c r="Z296" s="55"/>
      <c r="AA296" s="55"/>
      <c r="AB296" s="55"/>
      <c r="AK296" s="55"/>
      <c r="AL296" s="55"/>
      <c r="AM296" s="55"/>
      <c r="AN296" s="102"/>
      <c r="AP296" s="55"/>
      <c r="AY296" s="55"/>
      <c r="BB296" s="55"/>
      <c r="BC296" s="55"/>
      <c r="BE296" s="102"/>
      <c r="BG296" s="102"/>
    </row>
    <row r="297" spans="14:59" ht="12.75">
      <c r="N297" s="105"/>
      <c r="O297" s="28"/>
      <c r="P297" s="28"/>
      <c r="Q297" s="28"/>
      <c r="R297" s="28"/>
      <c r="S297" s="55"/>
      <c r="T297" s="55"/>
      <c r="U297" s="102"/>
      <c r="V297" s="55"/>
      <c r="Z297" s="55"/>
      <c r="AA297" s="55"/>
      <c r="AB297" s="55"/>
      <c r="AK297" s="55"/>
      <c r="AL297" s="55"/>
      <c r="AM297" s="55"/>
      <c r="AN297" s="102"/>
      <c r="AP297" s="55"/>
      <c r="AY297" s="55"/>
      <c r="BB297" s="55"/>
      <c r="BC297" s="55"/>
      <c r="BE297" s="102"/>
      <c r="BG297" s="102"/>
    </row>
    <row r="298" spans="14:59" ht="12.75">
      <c r="N298" s="105"/>
      <c r="O298" s="28"/>
      <c r="P298" s="28"/>
      <c r="Q298" s="28"/>
      <c r="R298" s="28"/>
      <c r="S298" s="55"/>
      <c r="T298" s="55"/>
      <c r="U298" s="102"/>
      <c r="V298" s="55"/>
      <c r="Z298" s="55"/>
      <c r="AA298" s="55"/>
      <c r="AB298" s="55"/>
      <c r="AK298" s="55"/>
      <c r="AL298" s="55"/>
      <c r="AM298" s="55"/>
      <c r="AN298" s="102"/>
      <c r="AP298" s="55"/>
      <c r="AY298" s="55"/>
      <c r="BB298" s="55"/>
      <c r="BC298" s="55"/>
      <c r="BE298" s="102"/>
      <c r="BG298" s="102"/>
    </row>
    <row r="299" spans="14:59" ht="12.75">
      <c r="N299" s="105"/>
      <c r="O299" s="28"/>
      <c r="P299" s="28"/>
      <c r="Q299" s="28"/>
      <c r="R299" s="28"/>
      <c r="S299" s="55"/>
      <c r="T299" s="55"/>
      <c r="U299" s="102"/>
      <c r="V299" s="55"/>
      <c r="Z299" s="55"/>
      <c r="AA299" s="55"/>
      <c r="AB299" s="55"/>
      <c r="AK299" s="55"/>
      <c r="AL299" s="55"/>
      <c r="AM299" s="55"/>
      <c r="AN299" s="102"/>
      <c r="AP299" s="55"/>
      <c r="AY299" s="55"/>
      <c r="BB299" s="55"/>
      <c r="BC299" s="55"/>
      <c r="BE299" s="102"/>
      <c r="BG299" s="102"/>
    </row>
    <row r="300" spans="14:59" ht="12.75">
      <c r="N300" s="105"/>
      <c r="O300" s="28"/>
      <c r="P300" s="28"/>
      <c r="Q300" s="28"/>
      <c r="R300" s="28"/>
      <c r="S300" s="55"/>
      <c r="T300" s="55"/>
      <c r="U300" s="102"/>
      <c r="V300" s="55"/>
      <c r="Z300" s="55"/>
      <c r="AA300" s="55"/>
      <c r="AB300" s="55"/>
      <c r="AK300" s="55"/>
      <c r="AL300" s="55"/>
      <c r="AM300" s="55"/>
      <c r="AN300" s="102"/>
      <c r="AP300" s="55"/>
      <c r="AY300" s="55"/>
      <c r="BB300" s="55"/>
      <c r="BC300" s="55"/>
      <c r="BE300" s="102"/>
      <c r="BG300" s="102"/>
    </row>
    <row r="301" spans="14:59" ht="12.75">
      <c r="N301" s="105"/>
      <c r="O301" s="28"/>
      <c r="P301" s="28"/>
      <c r="Q301" s="28"/>
      <c r="R301" s="28"/>
      <c r="S301" s="55"/>
      <c r="T301" s="55"/>
      <c r="U301" s="102"/>
      <c r="V301" s="55"/>
      <c r="Z301" s="55"/>
      <c r="AA301" s="55"/>
      <c r="AB301" s="55"/>
      <c r="AK301" s="55"/>
      <c r="AL301" s="55"/>
      <c r="AM301" s="55"/>
      <c r="AN301" s="102"/>
      <c r="AP301" s="55"/>
      <c r="AY301" s="55"/>
      <c r="BB301" s="55"/>
      <c r="BC301" s="55"/>
      <c r="BE301" s="102"/>
      <c r="BG301" s="102"/>
    </row>
    <row r="302" spans="14:59" ht="12.75">
      <c r="N302" s="105"/>
      <c r="O302" s="28"/>
      <c r="P302" s="28"/>
      <c r="Q302" s="28"/>
      <c r="R302" s="28"/>
      <c r="S302" s="55"/>
      <c r="T302" s="55"/>
      <c r="U302" s="102"/>
      <c r="V302" s="55"/>
      <c r="Z302" s="55"/>
      <c r="AA302" s="55"/>
      <c r="AB302" s="55"/>
      <c r="AK302" s="55"/>
      <c r="AL302" s="55"/>
      <c r="AM302" s="55"/>
      <c r="AN302" s="102"/>
      <c r="AP302" s="55"/>
      <c r="AY302" s="55"/>
      <c r="BB302" s="55"/>
      <c r="BC302" s="55"/>
      <c r="BE302" s="102"/>
      <c r="BG302" s="102"/>
    </row>
    <row r="303" spans="14:59" ht="12.75">
      <c r="N303" s="105"/>
      <c r="O303" s="28"/>
      <c r="P303" s="28"/>
      <c r="Q303" s="28"/>
      <c r="R303" s="28"/>
      <c r="S303" s="55"/>
      <c r="T303" s="55"/>
      <c r="U303" s="102"/>
      <c r="V303" s="55"/>
      <c r="Z303" s="55"/>
      <c r="AA303" s="55"/>
      <c r="AB303" s="55"/>
      <c r="AK303" s="55"/>
      <c r="AL303" s="55"/>
      <c r="AM303" s="55"/>
      <c r="AN303" s="102"/>
      <c r="AP303" s="55"/>
      <c r="AY303" s="55"/>
      <c r="BB303" s="55"/>
      <c r="BC303" s="55"/>
      <c r="BE303" s="102"/>
      <c r="BG303" s="102"/>
    </row>
    <row r="304" spans="14:59" ht="12.75">
      <c r="N304" s="105"/>
      <c r="O304" s="28"/>
      <c r="P304" s="28"/>
      <c r="Q304" s="28"/>
      <c r="R304" s="28"/>
      <c r="S304" s="55"/>
      <c r="T304" s="55"/>
      <c r="U304" s="102"/>
      <c r="V304" s="55"/>
      <c r="Z304" s="55"/>
      <c r="AA304" s="55"/>
      <c r="AB304" s="55"/>
      <c r="AK304" s="55"/>
      <c r="AL304" s="55"/>
      <c r="AM304" s="55"/>
      <c r="AN304" s="102"/>
      <c r="AP304" s="55"/>
      <c r="AY304" s="55"/>
      <c r="BB304" s="55"/>
      <c r="BC304" s="55"/>
      <c r="BE304" s="102"/>
      <c r="BG304" s="102"/>
    </row>
    <row r="305" spans="14:59" ht="12.75">
      <c r="N305" s="105"/>
      <c r="O305" s="28"/>
      <c r="P305" s="28"/>
      <c r="Q305" s="28"/>
      <c r="R305" s="28"/>
      <c r="S305" s="55"/>
      <c r="T305" s="55"/>
      <c r="U305" s="102"/>
      <c r="V305" s="55"/>
      <c r="Z305" s="55"/>
      <c r="AA305" s="55"/>
      <c r="AB305" s="55"/>
      <c r="AK305" s="55"/>
      <c r="AL305" s="55"/>
      <c r="AM305" s="55"/>
      <c r="AN305" s="102"/>
      <c r="AP305" s="55"/>
      <c r="AY305" s="55"/>
      <c r="BB305" s="55"/>
      <c r="BC305" s="55"/>
      <c r="BE305" s="102"/>
      <c r="BG305" s="102"/>
    </row>
    <row r="306" spans="14:59" ht="12.75">
      <c r="N306" s="105"/>
      <c r="O306" s="28"/>
      <c r="P306" s="28"/>
      <c r="Q306" s="28"/>
      <c r="R306" s="28"/>
      <c r="S306" s="55"/>
      <c r="T306" s="55"/>
      <c r="U306" s="102"/>
      <c r="V306" s="55"/>
      <c r="Z306" s="55"/>
      <c r="AA306" s="55"/>
      <c r="AB306" s="55"/>
      <c r="AK306" s="55"/>
      <c r="AL306" s="55"/>
      <c r="AM306" s="55"/>
      <c r="AN306" s="102"/>
      <c r="AP306" s="55"/>
      <c r="AY306" s="55"/>
      <c r="BB306" s="55"/>
      <c r="BC306" s="55"/>
      <c r="BE306" s="102"/>
      <c r="BG306" s="102"/>
    </row>
    <row r="307" spans="14:59" ht="12.75">
      <c r="N307" s="105"/>
      <c r="O307" s="28"/>
      <c r="P307" s="28"/>
      <c r="Q307" s="28"/>
      <c r="R307" s="28"/>
      <c r="S307" s="55"/>
      <c r="T307" s="55"/>
      <c r="U307" s="102"/>
      <c r="V307" s="55"/>
      <c r="Z307" s="55"/>
      <c r="AA307" s="55"/>
      <c r="AB307" s="55"/>
      <c r="AK307" s="55"/>
      <c r="AL307" s="55"/>
      <c r="AM307" s="55"/>
      <c r="AN307" s="102"/>
      <c r="AP307" s="55"/>
      <c r="AY307" s="55"/>
      <c r="BB307" s="55"/>
      <c r="BC307" s="55"/>
      <c r="BE307" s="102"/>
      <c r="BG307" s="102"/>
    </row>
    <row r="308" spans="14:59" ht="12.75">
      <c r="N308" s="105"/>
      <c r="O308" s="28"/>
      <c r="P308" s="28"/>
      <c r="Q308" s="28"/>
      <c r="R308" s="28"/>
      <c r="S308" s="55"/>
      <c r="T308" s="55"/>
      <c r="U308" s="102"/>
      <c r="V308" s="55"/>
      <c r="Z308" s="55"/>
      <c r="AA308" s="55"/>
      <c r="AB308" s="55"/>
      <c r="AK308" s="55"/>
      <c r="AL308" s="55"/>
      <c r="AM308" s="55"/>
      <c r="AN308" s="102"/>
      <c r="AP308" s="55"/>
      <c r="AY308" s="55"/>
      <c r="BB308" s="55"/>
      <c r="BC308" s="55"/>
      <c r="BE308" s="102"/>
      <c r="BG308" s="102"/>
    </row>
    <row r="309" spans="14:59" ht="12.75">
      <c r="N309" s="105"/>
      <c r="O309" s="28"/>
      <c r="P309" s="28"/>
      <c r="Q309" s="28"/>
      <c r="R309" s="28"/>
      <c r="S309" s="55"/>
      <c r="T309" s="55"/>
      <c r="U309" s="102"/>
      <c r="V309" s="55"/>
      <c r="Z309" s="55"/>
      <c r="AA309" s="55"/>
      <c r="AB309" s="55"/>
      <c r="AK309" s="55"/>
      <c r="AL309" s="55"/>
      <c r="AM309" s="55"/>
      <c r="AN309" s="102"/>
      <c r="AP309" s="55"/>
      <c r="AY309" s="55"/>
      <c r="BB309" s="55"/>
      <c r="BC309" s="55"/>
      <c r="BE309" s="102"/>
      <c r="BG309" s="102"/>
    </row>
    <row r="310" spans="14:59" ht="12.75">
      <c r="N310" s="105"/>
      <c r="O310" s="28"/>
      <c r="P310" s="28"/>
      <c r="Q310" s="28"/>
      <c r="R310" s="28"/>
      <c r="S310" s="55"/>
      <c r="T310" s="55"/>
      <c r="U310" s="102"/>
      <c r="V310" s="55"/>
      <c r="Z310" s="55"/>
      <c r="AA310" s="55"/>
      <c r="AB310" s="55"/>
      <c r="AK310" s="55"/>
      <c r="AL310" s="55"/>
      <c r="AM310" s="55"/>
      <c r="AN310" s="102"/>
      <c r="AP310" s="55"/>
      <c r="AY310" s="55"/>
      <c r="BB310" s="55"/>
      <c r="BC310" s="55"/>
      <c r="BE310" s="102"/>
      <c r="BG310" s="102"/>
    </row>
    <row r="311" spans="14:59" ht="12.75">
      <c r="N311" s="105"/>
      <c r="O311" s="28"/>
      <c r="P311" s="28"/>
      <c r="Q311" s="28"/>
      <c r="R311" s="28"/>
      <c r="S311" s="55"/>
      <c r="T311" s="55"/>
      <c r="U311" s="102"/>
      <c r="V311" s="55"/>
      <c r="Z311" s="55"/>
      <c r="AA311" s="55"/>
      <c r="AB311" s="55"/>
      <c r="AK311" s="55"/>
      <c r="AL311" s="55"/>
      <c r="AM311" s="55"/>
      <c r="AN311" s="102"/>
      <c r="AP311" s="55"/>
      <c r="AY311" s="55"/>
      <c r="BB311" s="55"/>
      <c r="BC311" s="55"/>
      <c r="BE311" s="102"/>
      <c r="BG311" s="102"/>
    </row>
    <row r="312" spans="14:59" ht="12.75">
      <c r="N312" s="105"/>
      <c r="O312" s="28"/>
      <c r="P312" s="28"/>
      <c r="Q312" s="28"/>
      <c r="R312" s="28"/>
      <c r="S312" s="55"/>
      <c r="T312" s="55"/>
      <c r="U312" s="102"/>
      <c r="V312" s="55"/>
      <c r="Z312" s="55"/>
      <c r="AA312" s="55"/>
      <c r="AB312" s="55"/>
      <c r="AK312" s="55"/>
      <c r="AL312" s="55"/>
      <c r="AM312" s="55"/>
      <c r="AN312" s="102"/>
      <c r="AP312" s="55"/>
      <c r="AY312" s="55"/>
      <c r="BB312" s="55"/>
      <c r="BC312" s="55"/>
      <c r="BE312" s="102"/>
      <c r="BG312" s="102"/>
    </row>
    <row r="313" spans="14:59" ht="12.75">
      <c r="N313" s="105"/>
      <c r="O313" s="28"/>
      <c r="P313" s="28"/>
      <c r="Q313" s="28"/>
      <c r="R313" s="28"/>
      <c r="S313" s="55"/>
      <c r="T313" s="55"/>
      <c r="U313" s="102"/>
      <c r="V313" s="55"/>
      <c r="Z313" s="55"/>
      <c r="AA313" s="55"/>
      <c r="AB313" s="55"/>
      <c r="AK313" s="55"/>
      <c r="AL313" s="55"/>
      <c r="AM313" s="55"/>
      <c r="AN313" s="102"/>
      <c r="AP313" s="55"/>
      <c r="AY313" s="55"/>
      <c r="BB313" s="55"/>
      <c r="BC313" s="55"/>
      <c r="BE313" s="102"/>
      <c r="BG313" s="102"/>
    </row>
    <row r="314" spans="14:59" ht="12.75">
      <c r="N314" s="105"/>
      <c r="O314" s="28"/>
      <c r="P314" s="28"/>
      <c r="Q314" s="28"/>
      <c r="R314" s="28"/>
      <c r="S314" s="55"/>
      <c r="T314" s="55"/>
      <c r="U314" s="102"/>
      <c r="V314" s="55"/>
      <c r="Z314" s="55"/>
      <c r="AA314" s="55"/>
      <c r="AB314" s="55"/>
      <c r="AK314" s="55"/>
      <c r="AL314" s="55"/>
      <c r="AM314" s="55"/>
      <c r="AN314" s="102"/>
      <c r="AP314" s="55"/>
      <c r="AY314" s="55"/>
      <c r="BB314" s="55"/>
      <c r="BC314" s="55"/>
      <c r="BE314" s="102"/>
      <c r="BG314" s="102"/>
    </row>
    <row r="315" spans="14:59" ht="12.75">
      <c r="N315" s="105"/>
      <c r="O315" s="28"/>
      <c r="P315" s="28"/>
      <c r="Q315" s="28"/>
      <c r="R315" s="28"/>
      <c r="S315" s="55"/>
      <c r="T315" s="55"/>
      <c r="U315" s="102"/>
      <c r="V315" s="55"/>
      <c r="Z315" s="55"/>
      <c r="AA315" s="55"/>
      <c r="AB315" s="55"/>
      <c r="AK315" s="55"/>
      <c r="AL315" s="55"/>
      <c r="AM315" s="55"/>
      <c r="AN315" s="102"/>
      <c r="AP315" s="55"/>
      <c r="AY315" s="55"/>
      <c r="BB315" s="55"/>
      <c r="BC315" s="55"/>
      <c r="BE315" s="102"/>
      <c r="BG315" s="102"/>
    </row>
    <row r="316" spans="14:59" ht="12.75">
      <c r="N316" s="105"/>
      <c r="O316" s="28"/>
      <c r="P316" s="28"/>
      <c r="Q316" s="28"/>
      <c r="R316" s="28"/>
      <c r="S316" s="55"/>
      <c r="T316" s="55"/>
      <c r="U316" s="102"/>
      <c r="V316" s="55"/>
      <c r="Z316" s="55"/>
      <c r="AA316" s="55"/>
      <c r="AB316" s="55"/>
      <c r="AK316" s="55"/>
      <c r="AL316" s="55"/>
      <c r="AM316" s="55"/>
      <c r="AN316" s="102"/>
      <c r="AP316" s="55"/>
      <c r="AY316" s="55"/>
      <c r="BB316" s="55"/>
      <c r="BC316" s="55"/>
      <c r="BE316" s="102"/>
      <c r="BG316" s="102"/>
    </row>
    <row r="317" spans="14:59" ht="12.75">
      <c r="N317" s="105"/>
      <c r="O317" s="28"/>
      <c r="P317" s="28"/>
      <c r="Q317" s="28"/>
      <c r="R317" s="28"/>
      <c r="S317" s="55"/>
      <c r="T317" s="55"/>
      <c r="U317" s="102"/>
      <c r="V317" s="55"/>
      <c r="Z317" s="55"/>
      <c r="AA317" s="55"/>
      <c r="AB317" s="55"/>
      <c r="AK317" s="55"/>
      <c r="AL317" s="55"/>
      <c r="AM317" s="55"/>
      <c r="AN317" s="102"/>
      <c r="AP317" s="55"/>
      <c r="AY317" s="55"/>
      <c r="BB317" s="55"/>
      <c r="BC317" s="55"/>
      <c r="BE317" s="102"/>
      <c r="BG317" s="102"/>
    </row>
    <row r="318" spans="14:59" ht="12.75">
      <c r="N318" s="105"/>
      <c r="O318" s="28"/>
      <c r="P318" s="28"/>
      <c r="Q318" s="28"/>
      <c r="R318" s="28"/>
      <c r="S318" s="55"/>
      <c r="T318" s="55"/>
      <c r="U318" s="102"/>
      <c r="V318" s="55"/>
      <c r="Z318" s="55"/>
      <c r="AA318" s="55"/>
      <c r="AB318" s="55"/>
      <c r="AK318" s="55"/>
      <c r="AL318" s="55"/>
      <c r="AM318" s="55"/>
      <c r="AN318" s="102"/>
      <c r="AP318" s="55"/>
      <c r="AY318" s="55"/>
      <c r="BB318" s="55"/>
      <c r="BC318" s="55"/>
      <c r="BE318" s="102"/>
      <c r="BG318" s="102"/>
    </row>
    <row r="319" spans="14:59" ht="12.75">
      <c r="N319" s="105"/>
      <c r="O319" s="28"/>
      <c r="P319" s="28"/>
      <c r="Q319" s="28"/>
      <c r="R319" s="28"/>
      <c r="S319" s="55"/>
      <c r="T319" s="55"/>
      <c r="U319" s="102"/>
      <c r="V319" s="55"/>
      <c r="Z319" s="55"/>
      <c r="AA319" s="55"/>
      <c r="AB319" s="55"/>
      <c r="AK319" s="55"/>
      <c r="AL319" s="55"/>
      <c r="AM319" s="55"/>
      <c r="AN319" s="102"/>
      <c r="AP319" s="55"/>
      <c r="AY319" s="55"/>
      <c r="BB319" s="55"/>
      <c r="BC319" s="55"/>
      <c r="BE319" s="102"/>
      <c r="BG319" s="102"/>
    </row>
    <row r="320" spans="14:59" ht="12.75">
      <c r="N320" s="105"/>
      <c r="O320" s="28"/>
      <c r="P320" s="28"/>
      <c r="Q320" s="28"/>
      <c r="R320" s="28"/>
      <c r="S320" s="55"/>
      <c r="T320" s="55"/>
      <c r="U320" s="102"/>
      <c r="V320" s="55"/>
      <c r="Z320" s="55"/>
      <c r="AA320" s="55"/>
      <c r="AB320" s="55"/>
      <c r="AK320" s="55"/>
      <c r="AL320" s="55"/>
      <c r="AM320" s="55"/>
      <c r="AN320" s="102"/>
      <c r="AP320" s="55"/>
      <c r="AY320" s="55"/>
      <c r="BB320" s="55"/>
      <c r="BC320" s="55"/>
      <c r="BE320" s="102"/>
      <c r="BG320" s="102"/>
    </row>
    <row r="321" spans="14:59" ht="12.75">
      <c r="N321" s="105"/>
      <c r="O321" s="28"/>
      <c r="P321" s="28"/>
      <c r="Q321" s="28"/>
      <c r="R321" s="28"/>
      <c r="S321" s="55"/>
      <c r="T321" s="55"/>
      <c r="U321" s="102"/>
      <c r="V321" s="55"/>
      <c r="Z321" s="55"/>
      <c r="AA321" s="55"/>
      <c r="AB321" s="55"/>
      <c r="AK321" s="55"/>
      <c r="AL321" s="55"/>
      <c r="AM321" s="55"/>
      <c r="AN321" s="102"/>
      <c r="AP321" s="55"/>
      <c r="AY321" s="55"/>
      <c r="BB321" s="55"/>
      <c r="BC321" s="55"/>
      <c r="BE321" s="102"/>
      <c r="BG321" s="102"/>
    </row>
    <row r="322" spans="14:59" ht="12.75">
      <c r="N322" s="105"/>
      <c r="O322" s="28"/>
      <c r="P322" s="28"/>
      <c r="Q322" s="28"/>
      <c r="R322" s="28"/>
      <c r="S322" s="55"/>
      <c r="T322" s="55"/>
      <c r="U322" s="102"/>
      <c r="V322" s="55"/>
      <c r="Z322" s="55"/>
      <c r="AA322" s="55"/>
      <c r="AB322" s="55"/>
      <c r="AK322" s="55"/>
      <c r="AL322" s="55"/>
      <c r="AM322" s="55"/>
      <c r="AN322" s="102"/>
      <c r="AP322" s="55"/>
      <c r="AY322" s="55"/>
      <c r="BB322" s="55"/>
      <c r="BC322" s="55"/>
      <c r="BE322" s="102"/>
      <c r="BG322" s="102"/>
    </row>
    <row r="323" spans="14:59" ht="12.75">
      <c r="N323" s="105"/>
      <c r="O323" s="28"/>
      <c r="P323" s="28"/>
      <c r="Q323" s="28"/>
      <c r="R323" s="28"/>
      <c r="S323" s="55"/>
      <c r="T323" s="55"/>
      <c r="U323" s="102"/>
      <c r="V323" s="55"/>
      <c r="Z323" s="55"/>
      <c r="AA323" s="55"/>
      <c r="AB323" s="55"/>
      <c r="AK323" s="55"/>
      <c r="AL323" s="55"/>
      <c r="AM323" s="55"/>
      <c r="AN323" s="102"/>
      <c r="AP323" s="55"/>
      <c r="AY323" s="55"/>
      <c r="BB323" s="55"/>
      <c r="BC323" s="55"/>
      <c r="BE323" s="102"/>
      <c r="BG323" s="102"/>
    </row>
    <row r="324" spans="14:59" ht="12.75">
      <c r="N324" s="105"/>
      <c r="O324" s="28"/>
      <c r="P324" s="28"/>
      <c r="Q324" s="28"/>
      <c r="R324" s="28"/>
      <c r="S324" s="55"/>
      <c r="T324" s="55"/>
      <c r="U324" s="102"/>
      <c r="V324" s="55"/>
      <c r="Z324" s="55"/>
      <c r="AA324" s="55"/>
      <c r="AB324" s="55"/>
      <c r="AK324" s="55"/>
      <c r="AL324" s="55"/>
      <c r="AM324" s="55"/>
      <c r="AN324" s="102"/>
      <c r="AP324" s="55"/>
      <c r="AY324" s="55"/>
      <c r="BB324" s="55"/>
      <c r="BC324" s="55"/>
      <c r="BE324" s="102"/>
      <c r="BG324" s="102"/>
    </row>
    <row r="325" spans="14:59" ht="12.75">
      <c r="N325" s="105"/>
      <c r="O325" s="28"/>
      <c r="P325" s="28"/>
      <c r="Q325" s="28"/>
      <c r="R325" s="28"/>
      <c r="S325" s="55"/>
      <c r="T325" s="55"/>
      <c r="U325" s="102"/>
      <c r="V325" s="55"/>
      <c r="Z325" s="55"/>
      <c r="AA325" s="55"/>
      <c r="AB325" s="55"/>
      <c r="AK325" s="55"/>
      <c r="AL325" s="55"/>
      <c r="AM325" s="55"/>
      <c r="AN325" s="102"/>
      <c r="AP325" s="55"/>
      <c r="AY325" s="55"/>
      <c r="BB325" s="55"/>
      <c r="BC325" s="55"/>
      <c r="BE325" s="102"/>
      <c r="BG325" s="102"/>
    </row>
    <row r="326" spans="14:59" ht="12.75">
      <c r="N326" s="105"/>
      <c r="O326" s="28"/>
      <c r="P326" s="28"/>
      <c r="Q326" s="28"/>
      <c r="R326" s="28"/>
      <c r="S326" s="55"/>
      <c r="T326" s="55"/>
      <c r="U326" s="102"/>
      <c r="V326" s="55"/>
      <c r="Z326" s="55"/>
      <c r="AA326" s="55"/>
      <c r="AB326" s="55"/>
      <c r="AK326" s="55"/>
      <c r="AL326" s="55"/>
      <c r="AM326" s="55"/>
      <c r="AN326" s="102"/>
      <c r="AP326" s="55"/>
      <c r="AY326" s="55"/>
      <c r="BB326" s="55"/>
      <c r="BC326" s="55"/>
      <c r="BE326" s="102"/>
      <c r="BG326" s="102"/>
    </row>
    <row r="327" spans="14:59" ht="12.75">
      <c r="N327" s="105"/>
      <c r="O327" s="28"/>
      <c r="P327" s="28"/>
      <c r="Q327" s="28"/>
      <c r="R327" s="28"/>
      <c r="S327" s="55"/>
      <c r="T327" s="55"/>
      <c r="U327" s="102"/>
      <c r="V327" s="55"/>
      <c r="Z327" s="55"/>
      <c r="AA327" s="55"/>
      <c r="AB327" s="55"/>
      <c r="AK327" s="55"/>
      <c r="AL327" s="55"/>
      <c r="AM327" s="55"/>
      <c r="AN327" s="102"/>
      <c r="AP327" s="55"/>
      <c r="AY327" s="55"/>
      <c r="BB327" s="55"/>
      <c r="BC327" s="55"/>
      <c r="BE327" s="102"/>
      <c r="BG327" s="102"/>
    </row>
    <row r="328" spans="14:59" ht="12.75">
      <c r="N328" s="105"/>
      <c r="O328" s="28"/>
      <c r="P328" s="28"/>
      <c r="Q328" s="28"/>
      <c r="R328" s="28"/>
      <c r="S328" s="55"/>
      <c r="T328" s="55"/>
      <c r="U328" s="102"/>
      <c r="V328" s="55"/>
      <c r="Z328" s="55"/>
      <c r="AA328" s="55"/>
      <c r="AB328" s="55"/>
      <c r="AK328" s="55"/>
      <c r="AL328" s="55"/>
      <c r="AM328" s="55"/>
      <c r="AN328" s="102"/>
      <c r="AP328" s="55"/>
      <c r="AY328" s="55"/>
      <c r="BB328" s="55"/>
      <c r="BC328" s="55"/>
      <c r="BE328" s="102"/>
      <c r="BG328" s="102"/>
    </row>
    <row r="329" spans="14:59" ht="12.75">
      <c r="N329" s="105"/>
      <c r="O329" s="28"/>
      <c r="P329" s="28"/>
      <c r="Q329" s="28"/>
      <c r="R329" s="28"/>
      <c r="S329" s="55"/>
      <c r="T329" s="55"/>
      <c r="U329" s="102"/>
      <c r="V329" s="55"/>
      <c r="Z329" s="55"/>
      <c r="AA329" s="55"/>
      <c r="AB329" s="55"/>
      <c r="AK329" s="55"/>
      <c r="AL329" s="55"/>
      <c r="AM329" s="55"/>
      <c r="AN329" s="102"/>
      <c r="AP329" s="55"/>
      <c r="AY329" s="55"/>
      <c r="BB329" s="55"/>
      <c r="BC329" s="55"/>
      <c r="BE329" s="102"/>
      <c r="BG329" s="102"/>
    </row>
    <row r="330" spans="14:59" ht="12.75">
      <c r="N330" s="105"/>
      <c r="O330" s="28"/>
      <c r="P330" s="28"/>
      <c r="Q330" s="28"/>
      <c r="R330" s="28"/>
      <c r="S330" s="55"/>
      <c r="T330" s="55"/>
      <c r="U330" s="102"/>
      <c r="V330" s="55"/>
      <c r="Z330" s="55"/>
      <c r="AA330" s="55"/>
      <c r="AB330" s="55"/>
      <c r="AK330" s="55"/>
      <c r="AL330" s="55"/>
      <c r="AM330" s="55"/>
      <c r="AN330" s="102"/>
      <c r="AP330" s="55"/>
      <c r="AY330" s="55"/>
      <c r="BB330" s="55"/>
      <c r="BC330" s="55"/>
      <c r="BE330" s="102"/>
      <c r="BG330" s="102"/>
    </row>
    <row r="331" spans="14:59" ht="12.75">
      <c r="N331" s="105"/>
      <c r="O331" s="28"/>
      <c r="P331" s="28"/>
      <c r="Q331" s="28"/>
      <c r="R331" s="28"/>
      <c r="S331" s="55"/>
      <c r="T331" s="55"/>
      <c r="U331" s="102"/>
      <c r="V331" s="55"/>
      <c r="Z331" s="55"/>
      <c r="AA331" s="55"/>
      <c r="AB331" s="55"/>
      <c r="AK331" s="55"/>
      <c r="AL331" s="55"/>
      <c r="AM331" s="55"/>
      <c r="AN331" s="102"/>
      <c r="AP331" s="55"/>
      <c r="AY331" s="55"/>
      <c r="BB331" s="55"/>
      <c r="BC331" s="55"/>
      <c r="BE331" s="102"/>
      <c r="BG331" s="102"/>
    </row>
    <row r="332" spans="14:59" ht="12.75">
      <c r="N332" s="105"/>
      <c r="O332" s="28"/>
      <c r="P332" s="28"/>
      <c r="Q332" s="28"/>
      <c r="R332" s="28"/>
      <c r="S332" s="55"/>
      <c r="T332" s="55"/>
      <c r="U332" s="102"/>
      <c r="V332" s="55"/>
      <c r="Z332" s="55"/>
      <c r="AA332" s="55"/>
      <c r="AB332" s="55"/>
      <c r="AK332" s="55"/>
      <c r="AL332" s="55"/>
      <c r="AM332" s="55"/>
      <c r="AN332" s="102"/>
      <c r="AP332" s="55"/>
      <c r="AY332" s="55"/>
      <c r="BB332" s="55"/>
      <c r="BC332" s="55"/>
      <c r="BE332" s="102"/>
      <c r="BG332" s="102"/>
    </row>
    <row r="333" spans="14:59" ht="12.75">
      <c r="N333" s="105"/>
      <c r="O333" s="28"/>
      <c r="P333" s="28"/>
      <c r="Q333" s="28"/>
      <c r="R333" s="28"/>
      <c r="S333" s="55"/>
      <c r="T333" s="55"/>
      <c r="U333" s="102"/>
      <c r="V333" s="55"/>
      <c r="Z333" s="55"/>
      <c r="AA333" s="55"/>
      <c r="AB333" s="55"/>
      <c r="AK333" s="55"/>
      <c r="AL333" s="55"/>
      <c r="AM333" s="55"/>
      <c r="AN333" s="102"/>
      <c r="AP333" s="55"/>
      <c r="AY333" s="55"/>
      <c r="BB333" s="55"/>
      <c r="BC333" s="55"/>
      <c r="BE333" s="102"/>
      <c r="BG333" s="102"/>
    </row>
    <row r="334" spans="14:59" ht="12.75">
      <c r="N334" s="105"/>
      <c r="O334" s="28"/>
      <c r="P334" s="28"/>
      <c r="Q334" s="28"/>
      <c r="R334" s="28"/>
      <c r="S334" s="55"/>
      <c r="T334" s="55"/>
      <c r="U334" s="102"/>
      <c r="V334" s="55"/>
      <c r="Z334" s="55"/>
      <c r="AA334" s="55"/>
      <c r="AB334" s="55"/>
      <c r="AK334" s="55"/>
      <c r="AL334" s="55"/>
      <c r="AM334" s="55"/>
      <c r="AN334" s="102"/>
      <c r="AP334" s="55"/>
      <c r="AY334" s="55"/>
      <c r="BB334" s="55"/>
      <c r="BC334" s="55"/>
      <c r="BE334" s="102"/>
      <c r="BG334" s="102"/>
    </row>
    <row r="335" spans="14:59" ht="12.75">
      <c r="N335" s="105"/>
      <c r="O335" s="28"/>
      <c r="P335" s="28"/>
      <c r="Q335" s="28"/>
      <c r="R335" s="28"/>
      <c r="S335" s="55"/>
      <c r="T335" s="55"/>
      <c r="U335" s="102"/>
      <c r="V335" s="55"/>
      <c r="Z335" s="55"/>
      <c r="AA335" s="55"/>
      <c r="AB335" s="55"/>
      <c r="AK335" s="55"/>
      <c r="AL335" s="55"/>
      <c r="AM335" s="55"/>
      <c r="AN335" s="102"/>
      <c r="AP335" s="55"/>
      <c r="AY335" s="55"/>
      <c r="BB335" s="55"/>
      <c r="BC335" s="55"/>
      <c r="BE335" s="102"/>
      <c r="BG335" s="102"/>
    </row>
    <row r="336" spans="14:59" ht="12.75">
      <c r="N336" s="105"/>
      <c r="O336" s="28"/>
      <c r="P336" s="28"/>
      <c r="Q336" s="28"/>
      <c r="R336" s="28"/>
      <c r="S336" s="55"/>
      <c r="T336" s="55"/>
      <c r="U336" s="102"/>
      <c r="V336" s="55"/>
      <c r="Z336" s="55"/>
      <c r="AA336" s="55"/>
      <c r="AB336" s="55"/>
      <c r="AK336" s="55"/>
      <c r="AL336" s="55"/>
      <c r="AM336" s="55"/>
      <c r="AN336" s="102"/>
      <c r="AP336" s="55"/>
      <c r="AY336" s="55"/>
      <c r="BB336" s="55"/>
      <c r="BC336" s="55"/>
      <c r="BE336" s="102"/>
      <c r="BG336" s="102"/>
    </row>
    <row r="337" spans="14:59" ht="12.75">
      <c r="N337" s="105"/>
      <c r="O337" s="28"/>
      <c r="P337" s="28"/>
      <c r="Q337" s="28"/>
      <c r="R337" s="28"/>
      <c r="S337" s="55"/>
      <c r="T337" s="55"/>
      <c r="U337" s="102"/>
      <c r="V337" s="55"/>
      <c r="Z337" s="55"/>
      <c r="AA337" s="55"/>
      <c r="AB337" s="55"/>
      <c r="AK337" s="55"/>
      <c r="AL337" s="55"/>
      <c r="AM337" s="55"/>
      <c r="AN337" s="102"/>
      <c r="AP337" s="55"/>
      <c r="AY337" s="55"/>
      <c r="BB337" s="55"/>
      <c r="BC337" s="55"/>
      <c r="BE337" s="102"/>
      <c r="BG337" s="102"/>
    </row>
    <row r="338" spans="14:59" ht="12.75">
      <c r="N338" s="105"/>
      <c r="O338" s="28"/>
      <c r="P338" s="28"/>
      <c r="Q338" s="28"/>
      <c r="R338" s="28"/>
      <c r="S338" s="55"/>
      <c r="T338" s="55"/>
      <c r="U338" s="102"/>
      <c r="V338" s="55"/>
      <c r="Z338" s="55"/>
      <c r="AA338" s="55"/>
      <c r="AB338" s="55"/>
      <c r="AK338" s="55"/>
      <c r="AL338" s="55"/>
      <c r="AM338" s="55"/>
      <c r="AN338" s="102"/>
      <c r="AP338" s="55"/>
      <c r="AY338" s="55"/>
      <c r="BB338" s="55"/>
      <c r="BC338" s="55"/>
      <c r="BE338" s="102"/>
      <c r="BG338" s="102"/>
    </row>
    <row r="339" spans="14:59" ht="12.75">
      <c r="N339" s="105"/>
      <c r="O339" s="28"/>
      <c r="P339" s="28"/>
      <c r="Q339" s="28"/>
      <c r="R339" s="28"/>
      <c r="S339" s="55"/>
      <c r="T339" s="55"/>
      <c r="U339" s="102"/>
      <c r="V339" s="55"/>
      <c r="Z339" s="55"/>
      <c r="AA339" s="55"/>
      <c r="AB339" s="55"/>
      <c r="AK339" s="55"/>
      <c r="AL339" s="55"/>
      <c r="AM339" s="55"/>
      <c r="AN339" s="102"/>
      <c r="AP339" s="55"/>
      <c r="AY339" s="55"/>
      <c r="BB339" s="55"/>
      <c r="BC339" s="55"/>
      <c r="BE339" s="102"/>
      <c r="BG339" s="102"/>
    </row>
    <row r="340" spans="14:59" ht="12.75">
      <c r="N340" s="105"/>
      <c r="O340" s="28"/>
      <c r="P340" s="28"/>
      <c r="Q340" s="28"/>
      <c r="R340" s="28"/>
      <c r="S340" s="55"/>
      <c r="T340" s="55"/>
      <c r="U340" s="102"/>
      <c r="V340" s="55"/>
      <c r="Z340" s="55"/>
      <c r="AA340" s="55"/>
      <c r="AB340" s="55"/>
      <c r="AK340" s="55"/>
      <c r="AL340" s="55"/>
      <c r="AM340" s="55"/>
      <c r="AN340" s="102"/>
      <c r="AP340" s="55"/>
      <c r="AY340" s="55"/>
      <c r="BB340" s="55"/>
      <c r="BC340" s="55"/>
      <c r="BE340" s="102"/>
      <c r="BG340" s="102"/>
    </row>
    <row r="341" spans="14:59" ht="12.75">
      <c r="N341" s="105"/>
      <c r="O341" s="28"/>
      <c r="P341" s="28"/>
      <c r="Q341" s="28"/>
      <c r="R341" s="28"/>
      <c r="S341" s="55"/>
      <c r="T341" s="55"/>
      <c r="U341" s="102"/>
      <c r="V341" s="55"/>
      <c r="Z341" s="55"/>
      <c r="AA341" s="55"/>
      <c r="AB341" s="55"/>
      <c r="AK341" s="55"/>
      <c r="AL341" s="55"/>
      <c r="AM341" s="55"/>
      <c r="AN341" s="102"/>
      <c r="AP341" s="55"/>
      <c r="AY341" s="55"/>
      <c r="BB341" s="55"/>
      <c r="BC341" s="55"/>
      <c r="BE341" s="102"/>
      <c r="BG341" s="102"/>
    </row>
    <row r="342" spans="14:59" ht="12.75">
      <c r="N342" s="105"/>
      <c r="O342" s="28"/>
      <c r="P342" s="28"/>
      <c r="Q342" s="28"/>
      <c r="R342" s="28"/>
      <c r="S342" s="55"/>
      <c r="T342" s="55"/>
      <c r="U342" s="102"/>
      <c r="V342" s="55"/>
      <c r="Z342" s="55"/>
      <c r="AA342" s="55"/>
      <c r="AB342" s="55"/>
      <c r="AK342" s="55"/>
      <c r="AL342" s="55"/>
      <c r="AM342" s="55"/>
      <c r="AN342" s="102"/>
      <c r="AP342" s="55"/>
      <c r="AY342" s="55"/>
      <c r="BB342" s="55"/>
      <c r="BC342" s="55"/>
      <c r="BE342" s="102"/>
      <c r="BG342" s="102"/>
    </row>
    <row r="343" spans="14:59" ht="12.75">
      <c r="N343" s="105"/>
      <c r="O343" s="28"/>
      <c r="P343" s="28"/>
      <c r="Q343" s="28"/>
      <c r="R343" s="28"/>
      <c r="S343" s="55"/>
      <c r="T343" s="55"/>
      <c r="U343" s="102"/>
      <c r="V343" s="55"/>
      <c r="Z343" s="55"/>
      <c r="AA343" s="55"/>
      <c r="AB343" s="55"/>
      <c r="AK343" s="55"/>
      <c r="AL343" s="55"/>
      <c r="AM343" s="55"/>
      <c r="AN343" s="102"/>
      <c r="AP343" s="55"/>
      <c r="AY343" s="55"/>
      <c r="BB343" s="55"/>
      <c r="BC343" s="55"/>
      <c r="BE343" s="102"/>
      <c r="BG343" s="102"/>
    </row>
    <row r="344" spans="14:59" ht="12.75">
      <c r="N344" s="105"/>
      <c r="O344" s="28"/>
      <c r="P344" s="28"/>
      <c r="Q344" s="28"/>
      <c r="R344" s="28"/>
      <c r="S344" s="55"/>
      <c r="T344" s="55"/>
      <c r="U344" s="102"/>
      <c r="V344" s="55"/>
      <c r="Z344" s="55"/>
      <c r="AA344" s="55"/>
      <c r="AB344" s="55"/>
      <c r="AK344" s="55"/>
      <c r="AL344" s="55"/>
      <c r="AM344" s="55"/>
      <c r="AN344" s="102"/>
      <c r="AP344" s="55"/>
      <c r="AY344" s="55"/>
      <c r="BB344" s="55"/>
      <c r="BC344" s="55"/>
      <c r="BE344" s="102"/>
      <c r="BG344" s="102"/>
    </row>
    <row r="345" spans="14:59" ht="12.75">
      <c r="N345" s="105"/>
      <c r="O345" s="28"/>
      <c r="P345" s="28"/>
      <c r="Q345" s="28"/>
      <c r="R345" s="28"/>
      <c r="S345" s="55"/>
      <c r="T345" s="55"/>
      <c r="U345" s="102"/>
      <c r="V345" s="55"/>
      <c r="Z345" s="55"/>
      <c r="AA345" s="55"/>
      <c r="AB345" s="55"/>
      <c r="AK345" s="55"/>
      <c r="AL345" s="55"/>
      <c r="AM345" s="55"/>
      <c r="AN345" s="102"/>
      <c r="AP345" s="55"/>
      <c r="AY345" s="55"/>
      <c r="BB345" s="55"/>
      <c r="BC345" s="55"/>
      <c r="BE345" s="102"/>
      <c r="BG345" s="102"/>
    </row>
    <row r="346" spans="14:59" ht="12.75">
      <c r="N346" s="105"/>
      <c r="O346" s="28"/>
      <c r="P346" s="28"/>
      <c r="Q346" s="28"/>
      <c r="R346" s="28"/>
      <c r="S346" s="55"/>
      <c r="T346" s="55"/>
      <c r="U346" s="102"/>
      <c r="V346" s="55"/>
      <c r="Z346" s="55"/>
      <c r="AA346" s="55"/>
      <c r="AB346" s="55"/>
      <c r="AK346" s="55"/>
      <c r="AL346" s="55"/>
      <c r="AM346" s="55"/>
      <c r="AN346" s="102"/>
      <c r="AP346" s="55"/>
      <c r="AY346" s="55"/>
      <c r="BB346" s="55"/>
      <c r="BC346" s="55"/>
      <c r="BE346" s="102"/>
      <c r="BG346" s="102"/>
    </row>
    <row r="347" spans="14:59" ht="12.75">
      <c r="N347" s="105"/>
      <c r="O347" s="28"/>
      <c r="P347" s="28"/>
      <c r="Q347" s="28"/>
      <c r="R347" s="28"/>
      <c r="S347" s="55"/>
      <c r="T347" s="55"/>
      <c r="U347" s="102"/>
      <c r="V347" s="55"/>
      <c r="Z347" s="55"/>
      <c r="AA347" s="55"/>
      <c r="AB347" s="55"/>
      <c r="AK347" s="55"/>
      <c r="AL347" s="55"/>
      <c r="AM347" s="55"/>
      <c r="AN347" s="102"/>
      <c r="AP347" s="55"/>
      <c r="AY347" s="55"/>
      <c r="BB347" s="55"/>
      <c r="BC347" s="55"/>
      <c r="BE347" s="102"/>
      <c r="BG347" s="102"/>
    </row>
    <row r="348" spans="14:59" ht="12.75">
      <c r="N348" s="105"/>
      <c r="O348" s="28"/>
      <c r="P348" s="28"/>
      <c r="Q348" s="28"/>
      <c r="R348" s="28"/>
      <c r="S348" s="55"/>
      <c r="T348" s="55"/>
      <c r="U348" s="102"/>
      <c r="V348" s="55"/>
      <c r="Z348" s="55"/>
      <c r="AA348" s="55"/>
      <c r="AB348" s="55"/>
      <c r="AK348" s="55"/>
      <c r="AL348" s="55"/>
      <c r="AM348" s="55"/>
      <c r="AN348" s="102"/>
      <c r="AP348" s="55"/>
      <c r="AY348" s="55"/>
      <c r="BB348" s="55"/>
      <c r="BC348" s="55"/>
      <c r="BE348" s="102"/>
      <c r="BG348" s="102"/>
    </row>
    <row r="349" spans="14:59" ht="12.75">
      <c r="N349" s="105"/>
      <c r="O349" s="28"/>
      <c r="P349" s="28"/>
      <c r="Q349" s="28"/>
      <c r="R349" s="28"/>
      <c r="S349" s="55"/>
      <c r="T349" s="55"/>
      <c r="U349" s="102"/>
      <c r="V349" s="55"/>
      <c r="Z349" s="55"/>
      <c r="AA349" s="55"/>
      <c r="AB349" s="55"/>
      <c r="AK349" s="55"/>
      <c r="AL349" s="55"/>
      <c r="AM349" s="55"/>
      <c r="AN349" s="102"/>
      <c r="AP349" s="55"/>
      <c r="AY349" s="55"/>
      <c r="BB349" s="55"/>
      <c r="BC349" s="55"/>
      <c r="BE349" s="102"/>
      <c r="BG349" s="102"/>
    </row>
    <row r="350" spans="14:59" ht="12.75">
      <c r="N350" s="105"/>
      <c r="O350" s="28"/>
      <c r="P350" s="28"/>
      <c r="Q350" s="28"/>
      <c r="R350" s="28"/>
      <c r="S350" s="55"/>
      <c r="T350" s="55"/>
      <c r="U350" s="102"/>
      <c r="V350" s="55"/>
      <c r="Z350" s="55"/>
      <c r="AA350" s="55"/>
      <c r="AB350" s="55"/>
      <c r="AK350" s="55"/>
      <c r="AL350" s="55"/>
      <c r="AM350" s="55"/>
      <c r="AN350" s="102"/>
      <c r="AP350" s="55"/>
      <c r="AY350" s="55"/>
      <c r="BB350" s="55"/>
      <c r="BC350" s="55"/>
      <c r="BE350" s="102"/>
      <c r="BG350" s="102"/>
    </row>
    <row r="351" spans="14:59" ht="12.75">
      <c r="N351" s="105"/>
      <c r="O351" s="28"/>
      <c r="P351" s="28"/>
      <c r="Q351" s="28"/>
      <c r="R351" s="28"/>
      <c r="S351" s="55"/>
      <c r="T351" s="55"/>
      <c r="U351" s="102"/>
      <c r="V351" s="55"/>
      <c r="Z351" s="55"/>
      <c r="AA351" s="55"/>
      <c r="AB351" s="55"/>
      <c r="AK351" s="55"/>
      <c r="AL351" s="55"/>
      <c r="AM351" s="55"/>
      <c r="AN351" s="102"/>
      <c r="AP351" s="55"/>
      <c r="AY351" s="55"/>
      <c r="BB351" s="55"/>
      <c r="BC351" s="55"/>
      <c r="BE351" s="102"/>
      <c r="BG351" s="102"/>
    </row>
    <row r="352" spans="14:59" ht="12.75">
      <c r="N352" s="105"/>
      <c r="O352" s="28"/>
      <c r="P352" s="28"/>
      <c r="Q352" s="28"/>
      <c r="R352" s="28"/>
      <c r="S352" s="55"/>
      <c r="T352" s="55"/>
      <c r="U352" s="102"/>
      <c r="V352" s="55"/>
      <c r="Z352" s="55"/>
      <c r="AA352" s="55"/>
      <c r="AB352" s="55"/>
      <c r="AK352" s="55"/>
      <c r="AL352" s="55"/>
      <c r="AM352" s="55"/>
      <c r="AN352" s="102"/>
      <c r="AP352" s="55"/>
      <c r="AY352" s="55"/>
      <c r="BB352" s="55"/>
      <c r="BC352" s="55"/>
      <c r="BE352" s="102"/>
      <c r="BG352" s="102"/>
    </row>
    <row r="353" spans="14:59" ht="12.75">
      <c r="N353" s="105"/>
      <c r="O353" s="28"/>
      <c r="P353" s="28"/>
      <c r="Q353" s="28"/>
      <c r="R353" s="28"/>
      <c r="S353" s="55"/>
      <c r="T353" s="55"/>
      <c r="U353" s="102"/>
      <c r="V353" s="55"/>
      <c r="Z353" s="55"/>
      <c r="AA353" s="55"/>
      <c r="AB353" s="55"/>
      <c r="AK353" s="55"/>
      <c r="AL353" s="55"/>
      <c r="AM353" s="55"/>
      <c r="AN353" s="102"/>
      <c r="AP353" s="55"/>
      <c r="AY353" s="55"/>
      <c r="BB353" s="55"/>
      <c r="BC353" s="55"/>
      <c r="BE353" s="102"/>
      <c r="BG353" s="102"/>
    </row>
    <row r="354" spans="14:59" ht="12.75">
      <c r="N354" s="105"/>
      <c r="O354" s="28"/>
      <c r="P354" s="28"/>
      <c r="Q354" s="28"/>
      <c r="R354" s="28"/>
      <c r="S354" s="55"/>
      <c r="T354" s="55"/>
      <c r="U354" s="102"/>
      <c r="V354" s="55"/>
      <c r="Z354" s="55"/>
      <c r="AA354" s="55"/>
      <c r="AB354" s="55"/>
      <c r="AK354" s="55"/>
      <c r="AL354" s="55"/>
      <c r="AM354" s="55"/>
      <c r="AN354" s="102"/>
      <c r="AP354" s="55"/>
      <c r="AY354" s="55"/>
      <c r="BB354" s="55"/>
      <c r="BC354" s="55"/>
      <c r="BE354" s="102"/>
      <c r="BG354" s="102"/>
    </row>
    <row r="355" spans="14:59" ht="12.75">
      <c r="N355" s="105"/>
      <c r="O355" s="28"/>
      <c r="P355" s="28"/>
      <c r="Q355" s="28"/>
      <c r="R355" s="28"/>
      <c r="S355" s="55"/>
      <c r="T355" s="55"/>
      <c r="U355" s="102"/>
      <c r="V355" s="55"/>
      <c r="Z355" s="55"/>
      <c r="AA355" s="55"/>
      <c r="AB355" s="55"/>
      <c r="AK355" s="55"/>
      <c r="AL355" s="55"/>
      <c r="AM355" s="55"/>
      <c r="AN355" s="102"/>
      <c r="AP355" s="55"/>
      <c r="AY355" s="55"/>
      <c r="BB355" s="55"/>
      <c r="BC355" s="55"/>
      <c r="BE355" s="102"/>
      <c r="BG355" s="102"/>
    </row>
    <row r="356" spans="14:59" ht="12.75">
      <c r="N356" s="105"/>
      <c r="O356" s="28"/>
      <c r="P356" s="28"/>
      <c r="Q356" s="28"/>
      <c r="R356" s="28"/>
      <c r="S356" s="55"/>
      <c r="T356" s="55"/>
      <c r="U356" s="102"/>
      <c r="V356" s="55"/>
      <c r="Z356" s="55"/>
      <c r="AA356" s="55"/>
      <c r="AB356" s="55"/>
      <c r="AK356" s="55"/>
      <c r="AL356" s="55"/>
      <c r="AM356" s="55"/>
      <c r="AN356" s="102"/>
      <c r="AP356" s="55"/>
      <c r="AY356" s="55"/>
      <c r="BB356" s="55"/>
      <c r="BC356" s="55"/>
      <c r="BE356" s="102"/>
      <c r="BG356" s="102"/>
    </row>
    <row r="357" spans="14:59" ht="12.75">
      <c r="N357" s="105"/>
      <c r="O357" s="28"/>
      <c r="P357" s="28"/>
      <c r="Q357" s="28"/>
      <c r="R357" s="28"/>
      <c r="S357" s="55"/>
      <c r="T357" s="55"/>
      <c r="U357" s="102"/>
      <c r="V357" s="55"/>
      <c r="Z357" s="55"/>
      <c r="AA357" s="55"/>
      <c r="AB357" s="55"/>
      <c r="AK357" s="55"/>
      <c r="AL357" s="55"/>
      <c r="AM357" s="55"/>
      <c r="AN357" s="102"/>
      <c r="AP357" s="55"/>
      <c r="AY357" s="55"/>
      <c r="BB357" s="55"/>
      <c r="BC357" s="55"/>
      <c r="BE357" s="102"/>
      <c r="BG357" s="102"/>
    </row>
    <row r="358" spans="14:59" ht="12.75">
      <c r="N358" s="105"/>
      <c r="O358" s="28"/>
      <c r="P358" s="28"/>
      <c r="Q358" s="28"/>
      <c r="R358" s="28"/>
      <c r="S358" s="55"/>
      <c r="T358" s="55"/>
      <c r="U358" s="102"/>
      <c r="V358" s="55"/>
      <c r="Z358" s="55"/>
      <c r="AA358" s="55"/>
      <c r="AB358" s="55"/>
      <c r="AK358" s="55"/>
      <c r="AL358" s="55"/>
      <c r="AM358" s="55"/>
      <c r="AN358" s="102"/>
      <c r="AP358" s="55"/>
      <c r="AY358" s="55"/>
      <c r="BB358" s="55"/>
      <c r="BC358" s="55"/>
      <c r="BE358" s="102"/>
      <c r="BG358" s="102"/>
    </row>
    <row r="359" spans="14:59" ht="12.75">
      <c r="N359" s="105"/>
      <c r="O359" s="28"/>
      <c r="P359" s="28"/>
      <c r="Q359" s="28"/>
      <c r="R359" s="28"/>
      <c r="S359" s="55"/>
      <c r="T359" s="55"/>
      <c r="U359" s="102"/>
      <c r="V359" s="55"/>
      <c r="Z359" s="55"/>
      <c r="AA359" s="55"/>
      <c r="AB359" s="55"/>
      <c r="AK359" s="55"/>
      <c r="AL359" s="55"/>
      <c r="AM359" s="55"/>
      <c r="AN359" s="102"/>
      <c r="AP359" s="55"/>
      <c r="AY359" s="55"/>
      <c r="BB359" s="55"/>
      <c r="BC359" s="55"/>
      <c r="BE359" s="102"/>
      <c r="BG359" s="102"/>
    </row>
    <row r="360" spans="14:59" ht="12.75">
      <c r="N360" s="105"/>
      <c r="O360" s="28"/>
      <c r="P360" s="28"/>
      <c r="Q360" s="28"/>
      <c r="R360" s="28"/>
      <c r="S360" s="55"/>
      <c r="T360" s="55"/>
      <c r="U360" s="102"/>
      <c r="V360" s="55"/>
      <c r="Z360" s="55"/>
      <c r="AA360" s="55"/>
      <c r="AB360" s="55"/>
      <c r="AK360" s="55"/>
      <c r="AL360" s="55"/>
      <c r="AM360" s="55"/>
      <c r="AN360" s="102"/>
      <c r="AP360" s="55"/>
      <c r="AY360" s="55"/>
      <c r="BB360" s="55"/>
      <c r="BC360" s="55"/>
      <c r="BE360" s="102"/>
      <c r="BG360" s="102"/>
    </row>
    <row r="361" spans="14:59" ht="12.75">
      <c r="N361" s="105"/>
      <c r="O361" s="28"/>
      <c r="P361" s="28"/>
      <c r="Q361" s="28"/>
      <c r="R361" s="28"/>
      <c r="S361" s="55"/>
      <c r="T361" s="55"/>
      <c r="U361" s="102"/>
      <c r="V361" s="55"/>
      <c r="Z361" s="55"/>
      <c r="AA361" s="55"/>
      <c r="AB361" s="55"/>
      <c r="AK361" s="55"/>
      <c r="AL361" s="55"/>
      <c r="AM361" s="55"/>
      <c r="AN361" s="102"/>
      <c r="AP361" s="55"/>
      <c r="AY361" s="55"/>
      <c r="BB361" s="55"/>
      <c r="BC361" s="55"/>
      <c r="BE361" s="102"/>
      <c r="BG361" s="102"/>
    </row>
    <row r="362" spans="14:59" ht="12.75">
      <c r="N362" s="105"/>
      <c r="O362" s="28"/>
      <c r="P362" s="28"/>
      <c r="Q362" s="28"/>
      <c r="R362" s="28"/>
      <c r="S362" s="55"/>
      <c r="T362" s="55"/>
      <c r="U362" s="102"/>
      <c r="V362" s="55"/>
      <c r="Z362" s="55"/>
      <c r="AA362" s="55"/>
      <c r="AB362" s="55"/>
      <c r="AK362" s="55"/>
      <c r="AL362" s="55"/>
      <c r="AM362" s="55"/>
      <c r="AN362" s="102"/>
      <c r="AP362" s="55"/>
      <c r="AY362" s="55"/>
      <c r="BB362" s="55"/>
      <c r="BC362" s="55"/>
      <c r="BE362" s="102"/>
      <c r="BG362" s="102"/>
    </row>
    <row r="363" spans="14:59" ht="12.75">
      <c r="N363" s="105"/>
      <c r="O363" s="28"/>
      <c r="P363" s="28"/>
      <c r="Q363" s="28"/>
      <c r="R363" s="28"/>
      <c r="S363" s="55"/>
      <c r="T363" s="55"/>
      <c r="U363" s="102"/>
      <c r="V363" s="55"/>
      <c r="Z363" s="55"/>
      <c r="AA363" s="55"/>
      <c r="AB363" s="55"/>
      <c r="AK363" s="55"/>
      <c r="AL363" s="55"/>
      <c r="AM363" s="55"/>
      <c r="AN363" s="102"/>
      <c r="AP363" s="55"/>
      <c r="AY363" s="55"/>
      <c r="BB363" s="55"/>
      <c r="BC363" s="55"/>
      <c r="BE363" s="102"/>
      <c r="BG363" s="102"/>
    </row>
    <row r="364" spans="14:59" ht="12.75">
      <c r="N364" s="105"/>
      <c r="O364" s="28"/>
      <c r="P364" s="28"/>
      <c r="Q364" s="28"/>
      <c r="R364" s="28"/>
      <c r="S364" s="55"/>
      <c r="T364" s="55"/>
      <c r="U364" s="102"/>
      <c r="V364" s="55"/>
      <c r="Z364" s="55"/>
      <c r="AA364" s="55"/>
      <c r="AB364" s="55"/>
      <c r="AK364" s="55"/>
      <c r="AL364" s="55"/>
      <c r="AM364" s="55"/>
      <c r="AN364" s="102"/>
      <c r="AP364" s="55"/>
      <c r="AY364" s="55"/>
      <c r="BB364" s="55"/>
      <c r="BC364" s="55"/>
      <c r="BE364" s="102"/>
      <c r="BG364" s="102"/>
    </row>
    <row r="365" spans="14:59" ht="12.75">
      <c r="N365" s="105"/>
      <c r="O365" s="28"/>
      <c r="P365" s="28"/>
      <c r="Q365" s="28"/>
      <c r="R365" s="28"/>
      <c r="S365" s="55"/>
      <c r="T365" s="55"/>
      <c r="U365" s="102"/>
      <c r="V365" s="55"/>
      <c r="Z365" s="55"/>
      <c r="AA365" s="55"/>
      <c r="AB365" s="55"/>
      <c r="AK365" s="55"/>
      <c r="AL365" s="55"/>
      <c r="AM365" s="55"/>
      <c r="AN365" s="102"/>
      <c r="AP365" s="55"/>
      <c r="AY365" s="55"/>
      <c r="BB365" s="55"/>
      <c r="BC365" s="55"/>
      <c r="BE365" s="102"/>
      <c r="BG365" s="102"/>
    </row>
  </sheetData>
  <sheetProtection/>
  <mergeCells count="3">
    <mergeCell ref="O5:P5"/>
    <mergeCell ref="R5:S5"/>
    <mergeCell ref="U5:V5"/>
  </mergeCells>
  <printOptions/>
  <pageMargins left="0.787401575" right="0.787401575" top="0.984251969" bottom="0.984251969"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tabColor indexed="11"/>
  </sheetPr>
  <dimension ref="A1:BY365"/>
  <sheetViews>
    <sheetView zoomScale="75" zoomScaleNormal="75" zoomScalePageLayoutView="0" workbookViewId="0" topLeftCell="A1">
      <selection activeCell="A1" sqref="A1"/>
    </sheetView>
  </sheetViews>
  <sheetFormatPr defaultColWidth="9.140625" defaultRowHeight="12.75"/>
  <cols>
    <col min="1" max="1" width="30.57421875" style="0" customWidth="1"/>
    <col min="2" max="2" width="11.140625" style="0" customWidth="1"/>
    <col min="5" max="5" width="15.28125" style="0" customWidth="1"/>
    <col min="6" max="6" width="16.8515625" style="0" customWidth="1"/>
    <col min="7" max="7" width="15.421875" style="0" customWidth="1"/>
    <col min="8" max="8" width="18.7109375" style="0" customWidth="1"/>
    <col min="9" max="11" width="16.8515625" style="0" customWidth="1"/>
    <col min="12" max="13" width="7.28125" style="0" customWidth="1"/>
    <col min="14" max="14" width="9.140625" style="104" customWidth="1"/>
    <col min="15" max="16" width="17.57421875" style="0" customWidth="1"/>
    <col min="17" max="17" width="3.57421875" style="0" customWidth="1"/>
    <col min="18" max="19" width="17.57421875" style="0" customWidth="1"/>
    <col min="20" max="20" width="3.7109375" style="0" customWidth="1"/>
    <col min="21" max="22" width="17.57421875" style="0" customWidth="1"/>
    <col min="24" max="24" width="9.140625" style="28" customWidth="1"/>
    <col min="25" max="25" width="17.140625" style="28" customWidth="1"/>
    <col min="26" max="26" width="8.00390625" style="28" customWidth="1"/>
    <col min="27" max="29" width="13.00390625" style="28" customWidth="1"/>
    <col min="30" max="30" width="8.00390625" style="28" customWidth="1"/>
    <col min="31" max="31" width="14.140625" style="28" customWidth="1"/>
    <col min="32" max="32" width="10.00390625" style="28" customWidth="1"/>
    <col min="33" max="33" width="12.00390625" style="28" customWidth="1"/>
    <col min="34" max="34" width="14.57421875" style="28" customWidth="1"/>
    <col min="35" max="35" width="17.28125" style="28" customWidth="1"/>
    <col min="36" max="36" width="14.140625" style="28" customWidth="1"/>
    <col min="37" max="37" width="19.57421875" style="28" customWidth="1"/>
    <col min="38" max="38" width="14.7109375" style="28" customWidth="1"/>
    <col min="39" max="39" width="15.421875" style="28" customWidth="1"/>
    <col min="40" max="40" width="15.8515625" style="28" customWidth="1"/>
    <col min="41" max="41" width="14.57421875" style="28" customWidth="1"/>
    <col min="42" max="42" width="13.7109375" style="28" customWidth="1"/>
    <col min="43" max="43" width="12.28125" style="28" customWidth="1"/>
    <col min="44" max="44" width="13.421875" style="28" customWidth="1"/>
    <col min="45" max="45" width="14.140625" style="28" customWidth="1"/>
    <col min="46" max="47" width="9.140625" style="28" customWidth="1"/>
    <col min="48" max="48" width="12.140625" style="28" bestFit="1" customWidth="1"/>
    <col min="49" max="49" width="30.00390625" style="28" bestFit="1" customWidth="1"/>
    <col min="50" max="50" width="27.421875" style="28" bestFit="1" customWidth="1"/>
    <col min="51" max="51" width="9.140625" style="28" customWidth="1"/>
    <col min="52" max="52" width="17.28125" style="28" bestFit="1" customWidth="1"/>
    <col min="53" max="53" width="9.140625" style="28" customWidth="1"/>
    <col min="54" max="54" width="13.140625" style="28" bestFit="1" customWidth="1"/>
    <col min="55" max="55" width="15.8515625" style="28" bestFit="1" customWidth="1"/>
    <col min="56" max="56" width="20.28125" style="28" bestFit="1" customWidth="1"/>
    <col min="57" max="57" width="9.140625" style="28" customWidth="1"/>
    <col min="58" max="58" width="17.8515625" style="28" bestFit="1" customWidth="1"/>
    <col min="59" max="59" width="9.140625" style="28" customWidth="1"/>
    <col min="60" max="60" width="12.7109375" style="28" bestFit="1" customWidth="1"/>
    <col min="61" max="63" width="9.140625" style="28" customWidth="1"/>
    <col min="64" max="65" width="14.7109375" style="28" customWidth="1"/>
    <col min="66" max="66" width="9.140625" style="28" customWidth="1"/>
    <col min="67" max="67" width="16.57421875" style="28" customWidth="1"/>
    <col min="68" max="70" width="9.140625" style="28" customWidth="1"/>
    <col min="71" max="71" width="14.57421875" style="28" customWidth="1"/>
    <col min="72" max="82" width="9.140625" style="28" customWidth="1"/>
  </cols>
  <sheetData>
    <row r="1" ht="18">
      <c r="A1" s="118" t="s">
        <v>101</v>
      </c>
    </row>
    <row r="3" spans="1:25" ht="12.75">
      <c r="A3" s="1" t="s">
        <v>27</v>
      </c>
      <c r="O3" s="1" t="s">
        <v>35</v>
      </c>
      <c r="Y3" s="57"/>
    </row>
    <row r="4" spans="1:60" ht="13.5" thickBot="1">
      <c r="A4" t="s">
        <v>58</v>
      </c>
      <c r="B4">
        <f>'Scenario Details'!$D$6</f>
        <v>361.599</v>
      </c>
      <c r="C4" t="s">
        <v>60</v>
      </c>
      <c r="E4">
        <f>B4+B5</f>
        <v>392.399</v>
      </c>
      <c r="AV4" s="72"/>
      <c r="AW4" s="72"/>
      <c r="AX4" s="72"/>
      <c r="AY4" s="72"/>
      <c r="AZ4" s="110"/>
      <c r="BA4" s="110"/>
      <c r="BB4" s="111"/>
      <c r="BC4" s="111"/>
      <c r="BD4" s="111"/>
      <c r="BF4" s="111"/>
      <c r="BH4" s="111"/>
    </row>
    <row r="5" spans="1:41" ht="12.75">
      <c r="A5" t="s">
        <v>59</v>
      </c>
      <c r="B5">
        <f>'Scenario Details'!$E$6</f>
        <v>30.8</v>
      </c>
      <c r="O5" s="157" t="s">
        <v>5</v>
      </c>
      <c r="P5" s="158"/>
      <c r="R5" s="157" t="s">
        <v>36</v>
      </c>
      <c r="S5" s="158"/>
      <c r="T5" s="51"/>
      <c r="U5" s="157" t="s">
        <v>37</v>
      </c>
      <c r="V5" s="158"/>
      <c r="Y5" s="57"/>
      <c r="AE5" s="57"/>
      <c r="AJ5" s="57"/>
      <c r="AO5" s="57"/>
    </row>
    <row r="6" spans="1:60" ht="12.75">
      <c r="A6" t="s">
        <v>28</v>
      </c>
      <c r="B6">
        <f>'Scenario Details'!$G$6</f>
        <v>1320.9</v>
      </c>
      <c r="N6" s="99" t="s">
        <v>24</v>
      </c>
      <c r="O6" s="106" t="s">
        <v>67</v>
      </c>
      <c r="P6" s="107" t="s">
        <v>68</v>
      </c>
      <c r="Q6" s="99"/>
      <c r="R6" s="106" t="s">
        <v>69</v>
      </c>
      <c r="S6" s="107" t="s">
        <v>70</v>
      </c>
      <c r="T6" s="108"/>
      <c r="U6" s="106" t="s">
        <v>69</v>
      </c>
      <c r="V6" s="107" t="s">
        <v>70</v>
      </c>
      <c r="X6" s="113"/>
      <c r="AV6" s="102"/>
      <c r="AW6" s="102"/>
      <c r="AX6" s="102"/>
      <c r="AZ6" s="102"/>
      <c r="BB6" s="102"/>
      <c r="BC6" s="102"/>
      <c r="BD6" s="102"/>
      <c r="BF6" s="102"/>
      <c r="BH6" s="102"/>
    </row>
    <row r="7" spans="1:77" ht="12.75">
      <c r="A7" t="s">
        <v>31</v>
      </c>
      <c r="B7">
        <f>'Scenario Details'!$H$6</f>
        <v>1111.2</v>
      </c>
      <c r="N7" s="104">
        <v>1</v>
      </c>
      <c r="O7" s="58">
        <f>$E$21</f>
        <v>1396940.44</v>
      </c>
      <c r="P7" s="51">
        <f>(IF('Net present values'!$D$7="Declining (3.5%)",'Discount Factors'!$D4,IF('Net present values'!$D$7="Constant (3.5%)",'Discount Factors'!$E4,IF('Net present values'!$D$7="Constant (5%)",'Discount Factors'!$F4,IF('Net present values'!$D$7="Constant (8%)",'Discount Factors'!$G4,)))))*O7</f>
        <v>1349700.9082125605</v>
      </c>
      <c r="R7" s="50">
        <f aca="true" t="shared" si="0" ref="R7:R70">$E$27</f>
        <v>0</v>
      </c>
      <c r="S7" s="51">
        <f>(IF('Net present values'!$D$7="Declining (3.5%)",'Discount Factors'!$D4,IF('Net present values'!$D$7="Constant (3.5%)",'Discount Factors'!$E4,IF('Net present values'!$D$7="Constant (5%)",'Discount Factors'!$F4,IF('Net present values'!$D$7="Constant (8%)",'Discount Factors'!$G4,)))))*R7</f>
        <v>0</v>
      </c>
      <c r="T7" s="28"/>
      <c r="U7" s="58">
        <f aca="true" t="shared" si="1" ref="U7:U70">$E$28</f>
        <v>0</v>
      </c>
      <c r="V7" s="51">
        <f>(IF('Net present values'!$D$7="Declining (3.5%)",'Discount Factors'!$D4,IF('Net present values'!$D$7="Constant (3.5%)",'Discount Factors'!$E4,IF('Net present values'!$D$7="Constant (5%)",'Discount Factors'!$F4,IF('Net present values'!$D$7="Constant (8%)",'Discount Factors'!$G4,)))))*U7</f>
        <v>0</v>
      </c>
      <c r="Y7" s="102"/>
      <c r="AA7" s="55"/>
      <c r="AB7" s="55"/>
      <c r="AC7" s="56"/>
      <c r="AH7" s="57"/>
      <c r="AI7" s="56"/>
      <c r="AL7" s="55"/>
      <c r="AM7" s="56"/>
      <c r="AN7" s="56"/>
      <c r="AO7" s="102"/>
      <c r="AQ7" s="55"/>
      <c r="AR7" s="57"/>
      <c r="AS7" s="112"/>
      <c r="AZ7" s="55"/>
      <c r="BC7" s="55"/>
      <c r="BD7" s="55"/>
      <c r="BF7" s="102"/>
      <c r="BH7" s="102"/>
      <c r="BK7" s="55"/>
      <c r="BO7" s="55"/>
      <c r="BS7" s="55"/>
      <c r="BV7" s="55"/>
      <c r="BW7" s="102"/>
      <c r="BY7" s="55"/>
    </row>
    <row r="8" spans="1:77" ht="12.75">
      <c r="A8" t="s">
        <v>32</v>
      </c>
      <c r="B8">
        <f>'Scenario Details'!$I$6</f>
        <v>208</v>
      </c>
      <c r="N8" s="104">
        <v>2</v>
      </c>
      <c r="O8" s="50">
        <f aca="true" t="shared" si="2" ref="O8:O25">$E$21</f>
        <v>1396940.44</v>
      </c>
      <c r="P8" s="51">
        <f>(IF('Net present values'!$D$7="Declining (3.5%)",'Discount Factors'!$D5,IF('Net present values'!$D$7="Constant (3.5%)",'Discount Factors'!$E5,IF('Net present values'!$D$7="Constant (5%)",'Discount Factors'!$F5,IF('Net present values'!$D$7="Constant (8%)",'Discount Factors'!$G5,)))))*O8</f>
        <v>1304058.848514551</v>
      </c>
      <c r="R8" s="50">
        <f t="shared" si="0"/>
        <v>0</v>
      </c>
      <c r="S8" s="51">
        <f>(IF('Net present values'!$D$7="Declining (3.5%)",'Discount Factors'!$D5,IF('Net present values'!$D$7="Constant (3.5%)",'Discount Factors'!$E5,IF('Net present values'!$D$7="Constant (5%)",'Discount Factors'!$F5,IF('Net present values'!$D$7="Constant (8%)",'Discount Factors'!$G5,)))))*R8</f>
        <v>0</v>
      </c>
      <c r="T8" s="28"/>
      <c r="U8" s="58">
        <f t="shared" si="1"/>
        <v>0</v>
      </c>
      <c r="V8" s="51">
        <f>(IF('Net present values'!$D$7="Declining (3.5%)",'Discount Factors'!$D5,IF('Net present values'!$D$7="Constant (3.5%)",'Discount Factors'!$E5,IF('Net present values'!$D$7="Constant (5%)",'Discount Factors'!$F5,IF('Net present values'!$D$7="Constant (8%)",'Discount Factors'!$G5,)))))*U8</f>
        <v>0</v>
      </c>
      <c r="AA8" s="55"/>
      <c r="AB8" s="55"/>
      <c r="AC8" s="56"/>
      <c r="AH8" s="57"/>
      <c r="AI8" s="56"/>
      <c r="AL8" s="55"/>
      <c r="AM8" s="56"/>
      <c r="AN8" s="56"/>
      <c r="AO8" s="102"/>
      <c r="AQ8" s="55"/>
      <c r="AR8" s="57"/>
      <c r="AS8" s="112"/>
      <c r="AZ8" s="55"/>
      <c r="BC8" s="55"/>
      <c r="BD8" s="55"/>
      <c r="BF8" s="102"/>
      <c r="BH8" s="102"/>
      <c r="BK8" s="55"/>
      <c r="BO8" s="55"/>
      <c r="BS8" s="55"/>
      <c r="BV8" s="55"/>
      <c r="BW8" s="102"/>
      <c r="BY8" s="55"/>
    </row>
    <row r="9" spans="1:75" ht="12.75">
      <c r="A9" t="s">
        <v>29</v>
      </c>
      <c r="B9">
        <f>'Scenario Details'!$J$6</f>
        <v>634.1</v>
      </c>
      <c r="N9" s="104">
        <v>3</v>
      </c>
      <c r="O9" s="50">
        <f t="shared" si="2"/>
        <v>1396940.44</v>
      </c>
      <c r="P9" s="51">
        <f>(IF('Net present values'!$D$7="Declining (3.5%)",'Discount Factors'!$D6,IF('Net present values'!$D$7="Constant (3.5%)",'Discount Factors'!$E6,IF('Net present values'!$D$7="Constant (5%)",'Discount Factors'!$F6,IF('Net present values'!$D$7="Constant (8%)",'Discount Factors'!$G6,)))))*O9</f>
        <v>1259960.2401106777</v>
      </c>
      <c r="R9" s="50">
        <f t="shared" si="0"/>
        <v>0</v>
      </c>
      <c r="S9" s="51">
        <f>(IF('Net present values'!$D$7="Declining (3.5%)",'Discount Factors'!$D6,IF('Net present values'!$D$7="Constant (3.5%)",'Discount Factors'!$E6,IF('Net present values'!$D$7="Constant (5%)",'Discount Factors'!$F6,IF('Net present values'!$D$7="Constant (8%)",'Discount Factors'!$G6,)))))*R9</f>
        <v>0</v>
      </c>
      <c r="T9" s="28"/>
      <c r="U9" s="58">
        <f t="shared" si="1"/>
        <v>0</v>
      </c>
      <c r="V9" s="51">
        <f>(IF('Net present values'!$D$7="Declining (3.5%)",'Discount Factors'!$D6,IF('Net present values'!$D$7="Constant (3.5%)",'Discount Factors'!$E6,IF('Net present values'!$D$7="Constant (5%)",'Discount Factors'!$F6,IF('Net present values'!$D$7="Constant (8%)",'Discount Factors'!$G6,)))))*U9</f>
        <v>0</v>
      </c>
      <c r="AA9" s="55"/>
      <c r="AB9" s="55"/>
      <c r="AC9" s="56"/>
      <c r="AH9" s="57"/>
      <c r="AI9" s="112"/>
      <c r="AL9" s="55"/>
      <c r="AM9" s="56"/>
      <c r="AN9" s="56"/>
      <c r="AO9" s="102"/>
      <c r="AQ9" s="55"/>
      <c r="AR9" s="57"/>
      <c r="AS9" s="112"/>
      <c r="AZ9" s="55"/>
      <c r="BC9" s="55"/>
      <c r="BD9" s="55"/>
      <c r="BF9" s="102"/>
      <c r="BH9" s="102"/>
      <c r="BW9" s="102"/>
    </row>
    <row r="10" spans="1:75" ht="12.75">
      <c r="A10" t="s">
        <v>30</v>
      </c>
      <c r="B10">
        <f>'Scenario Details'!$F$6</f>
        <v>42.2</v>
      </c>
      <c r="N10" s="104">
        <v>4</v>
      </c>
      <c r="O10" s="50">
        <f t="shared" si="2"/>
        <v>1396940.44</v>
      </c>
      <c r="P10" s="51">
        <f>(IF('Net present values'!$D$7="Declining (3.5%)",'Discount Factors'!$D7,IF('Net present values'!$D$7="Constant (3.5%)",'Discount Factors'!$E7,IF('Net present values'!$D$7="Constant (5%)",'Discount Factors'!$F7,IF('Net present values'!$D$7="Constant (8%)",'Discount Factors'!$G7,)))))*O10</f>
        <v>1217352.888995824</v>
      </c>
      <c r="R10" s="50">
        <f t="shared" si="0"/>
        <v>0</v>
      </c>
      <c r="S10" s="51">
        <f>(IF('Net present values'!$D$7="Declining (3.5%)",'Discount Factors'!$D7,IF('Net present values'!$D$7="Constant (3.5%)",'Discount Factors'!$E7,IF('Net present values'!$D$7="Constant (5%)",'Discount Factors'!$F7,IF('Net present values'!$D$7="Constant (8%)",'Discount Factors'!$G7,)))))*R10</f>
        <v>0</v>
      </c>
      <c r="T10" s="28"/>
      <c r="U10" s="58">
        <f t="shared" si="1"/>
        <v>0</v>
      </c>
      <c r="V10" s="51">
        <f>(IF('Net present values'!$D$7="Declining (3.5%)",'Discount Factors'!$D7,IF('Net present values'!$D$7="Constant (3.5%)",'Discount Factors'!$E7,IF('Net present values'!$D$7="Constant (5%)",'Discount Factors'!$F7,IF('Net present values'!$D$7="Constant (8%)",'Discount Factors'!$G7,)))))*U10</f>
        <v>0</v>
      </c>
      <c r="AA10" s="55"/>
      <c r="AB10" s="55"/>
      <c r="AC10" s="55"/>
      <c r="AL10" s="55"/>
      <c r="AM10" s="55"/>
      <c r="AN10" s="55"/>
      <c r="AO10" s="102"/>
      <c r="AQ10" s="55"/>
      <c r="AZ10" s="55"/>
      <c r="BC10" s="55"/>
      <c r="BD10" s="55"/>
      <c r="BF10" s="102"/>
      <c r="BH10" s="102"/>
      <c r="BW10" s="102"/>
    </row>
    <row r="11" spans="14:75" ht="12.75">
      <c r="N11" s="104">
        <v>5</v>
      </c>
      <c r="O11" s="50">
        <f t="shared" si="2"/>
        <v>1396940.44</v>
      </c>
      <c r="P11" s="51">
        <f>(IF('Net present values'!$D$7="Declining (3.5%)",'Discount Factors'!$D8,IF('Net present values'!$D$7="Constant (3.5%)",'Discount Factors'!$E8,IF('Net present values'!$D$7="Constant (5%)",'Discount Factors'!$F8,IF('Net present values'!$D$7="Constant (8%)",'Discount Factors'!$G8,)))))*O11</f>
        <v>1176186.36617954</v>
      </c>
      <c r="R11" s="50">
        <f t="shared" si="0"/>
        <v>0</v>
      </c>
      <c r="S11" s="51">
        <f>(IF('Net present values'!$D$7="Declining (3.5%)",'Discount Factors'!$D8,IF('Net present values'!$D$7="Constant (3.5%)",'Discount Factors'!$E8,IF('Net present values'!$D$7="Constant (5%)",'Discount Factors'!$F8,IF('Net present values'!$D$7="Constant (8%)",'Discount Factors'!$G8,)))))*R11</f>
        <v>0</v>
      </c>
      <c r="T11" s="28"/>
      <c r="U11" s="58">
        <f t="shared" si="1"/>
        <v>0</v>
      </c>
      <c r="V11" s="51">
        <f>(IF('Net present values'!$D$7="Declining (3.5%)",'Discount Factors'!$D8,IF('Net present values'!$D$7="Constant (3.5%)",'Discount Factors'!$E8,IF('Net present values'!$D$7="Constant (5%)",'Discount Factors'!$F8,IF('Net present values'!$D$7="Constant (8%)",'Discount Factors'!$G8,)))))*U11</f>
        <v>0</v>
      </c>
      <c r="AA11" s="55"/>
      <c r="AB11" s="55"/>
      <c r="AC11" s="55"/>
      <c r="AL11" s="55"/>
      <c r="AM11" s="55"/>
      <c r="AN11" s="55"/>
      <c r="AO11" s="102"/>
      <c r="AQ11" s="55"/>
      <c r="AZ11" s="55"/>
      <c r="BC11" s="55"/>
      <c r="BD11" s="55"/>
      <c r="BF11" s="102"/>
      <c r="BH11" s="102"/>
      <c r="BW11" s="102"/>
    </row>
    <row r="12" spans="14:75" ht="12.75">
      <c r="N12" s="104">
        <v>6</v>
      </c>
      <c r="O12" s="50">
        <f t="shared" si="2"/>
        <v>1396940.44</v>
      </c>
      <c r="P12" s="51">
        <f>(IF('Net present values'!$D$7="Declining (3.5%)",'Discount Factors'!$D9,IF('Net present values'!$D$7="Constant (3.5%)",'Discount Factors'!$E9,IF('Net present values'!$D$7="Constant (5%)",'Discount Factors'!$F9,IF('Net present values'!$D$7="Constant (8%)",'Discount Factors'!$G9,)))))*O12</f>
        <v>1136411.9479995556</v>
      </c>
      <c r="R12" s="50">
        <f t="shared" si="0"/>
        <v>0</v>
      </c>
      <c r="S12" s="51">
        <f>(IF('Net present values'!$D$7="Declining (3.5%)",'Discount Factors'!$D9,IF('Net present values'!$D$7="Constant (3.5%)",'Discount Factors'!$E9,IF('Net present values'!$D$7="Constant (5%)",'Discount Factors'!$F9,IF('Net present values'!$D$7="Constant (8%)",'Discount Factors'!$G9,)))))*R12</f>
        <v>0</v>
      </c>
      <c r="T12" s="28"/>
      <c r="U12" s="58">
        <f t="shared" si="1"/>
        <v>0</v>
      </c>
      <c r="V12" s="51">
        <f>(IF('Net present values'!$D$7="Declining (3.5%)",'Discount Factors'!$D9,IF('Net present values'!$D$7="Constant (3.5%)",'Discount Factors'!$E9,IF('Net present values'!$D$7="Constant (5%)",'Discount Factors'!$F9,IF('Net present values'!$D$7="Constant (8%)",'Discount Factors'!$G9,)))))*U12</f>
        <v>0</v>
      </c>
      <c r="AA12" s="55"/>
      <c r="AB12" s="55"/>
      <c r="AC12" s="55"/>
      <c r="AL12" s="55"/>
      <c r="AM12" s="55"/>
      <c r="AN12" s="55"/>
      <c r="AO12" s="102"/>
      <c r="AQ12" s="55"/>
      <c r="AZ12" s="55"/>
      <c r="BC12" s="55"/>
      <c r="BD12" s="55"/>
      <c r="BF12" s="102"/>
      <c r="BH12" s="102"/>
      <c r="BW12" s="102"/>
    </row>
    <row r="13" spans="14:75" ht="12.75">
      <c r="N13" s="104">
        <v>7</v>
      </c>
      <c r="O13" s="50">
        <f t="shared" si="2"/>
        <v>1396940.44</v>
      </c>
      <c r="P13" s="51">
        <f>(IF('Net present values'!$D$7="Declining (3.5%)",'Discount Factors'!$D10,IF('Net present values'!$D$7="Constant (3.5%)",'Discount Factors'!$E10,IF('Net present values'!$D$7="Constant (5%)",'Discount Factors'!$F10,IF('Net present values'!$D$7="Constant (8%)",'Discount Factors'!$G10,)))))*O13</f>
        <v>1097982.558453677</v>
      </c>
      <c r="R13" s="50">
        <f t="shared" si="0"/>
        <v>0</v>
      </c>
      <c r="S13" s="51">
        <f>(IF('Net present values'!$D$7="Declining (3.5%)",'Discount Factors'!$D10,IF('Net present values'!$D$7="Constant (3.5%)",'Discount Factors'!$E10,IF('Net present values'!$D$7="Constant (5%)",'Discount Factors'!$F10,IF('Net present values'!$D$7="Constant (8%)",'Discount Factors'!$G10,)))))*R13</f>
        <v>0</v>
      </c>
      <c r="T13" s="28"/>
      <c r="U13" s="58">
        <f t="shared" si="1"/>
        <v>0</v>
      </c>
      <c r="V13" s="51">
        <f>(IF('Net present values'!$D$7="Declining (3.5%)",'Discount Factors'!$D10,IF('Net present values'!$D$7="Constant (3.5%)",'Discount Factors'!$E10,IF('Net present values'!$D$7="Constant (5%)",'Discount Factors'!$F10,IF('Net present values'!$D$7="Constant (8%)",'Discount Factors'!$G10,)))))*U13</f>
        <v>0</v>
      </c>
      <c r="AA13" s="55"/>
      <c r="AB13" s="55"/>
      <c r="AC13" s="55"/>
      <c r="AL13" s="55"/>
      <c r="AM13" s="55"/>
      <c r="AN13" s="55"/>
      <c r="AO13" s="102"/>
      <c r="AQ13" s="55"/>
      <c r="AZ13" s="55"/>
      <c r="BC13" s="55"/>
      <c r="BD13" s="55"/>
      <c r="BF13" s="102"/>
      <c r="BH13" s="102"/>
      <c r="BW13" s="102"/>
    </row>
    <row r="14" spans="1:75" ht="25.5">
      <c r="A14" t="s">
        <v>0</v>
      </c>
      <c r="B14" s="2" t="s">
        <v>10</v>
      </c>
      <c r="C14" t="s">
        <v>11</v>
      </c>
      <c r="D14" s="3" t="s">
        <v>20</v>
      </c>
      <c r="E14" t="s">
        <v>46</v>
      </c>
      <c r="F14" s="3" t="s">
        <v>21</v>
      </c>
      <c r="G14" s="9" t="s">
        <v>33</v>
      </c>
      <c r="H14" t="s">
        <v>22</v>
      </c>
      <c r="I14" s="9" t="s">
        <v>34</v>
      </c>
      <c r="J14" s="54" t="s">
        <v>48</v>
      </c>
      <c r="K14" s="9" t="s">
        <v>49</v>
      </c>
      <c r="L14" s="9"/>
      <c r="M14" s="9"/>
      <c r="N14" s="104">
        <v>8</v>
      </c>
      <c r="O14" s="50">
        <f t="shared" si="2"/>
        <v>1396940.44</v>
      </c>
      <c r="P14" s="51">
        <f>(IF('Net present values'!$D$7="Declining (3.5%)",'Discount Factors'!$D11,IF('Net present values'!$D$7="Constant (3.5%)",'Discount Factors'!$E11,IF('Net present values'!$D$7="Constant (5%)",'Discount Factors'!$F11,IF('Net present values'!$D$7="Constant (8%)",'Discount Factors'!$G11,)))))*O14</f>
        <v>1060852.7134818137</v>
      </c>
      <c r="R14" s="50">
        <f t="shared" si="0"/>
        <v>0</v>
      </c>
      <c r="S14" s="51">
        <f>(IF('Net present values'!$D$7="Declining (3.5%)",'Discount Factors'!$D11,IF('Net present values'!$D$7="Constant (3.5%)",'Discount Factors'!$E11,IF('Net present values'!$D$7="Constant (5%)",'Discount Factors'!$F11,IF('Net present values'!$D$7="Constant (8%)",'Discount Factors'!$G11,)))))*R14</f>
        <v>0</v>
      </c>
      <c r="T14" s="28"/>
      <c r="U14" s="58">
        <f t="shared" si="1"/>
        <v>0</v>
      </c>
      <c r="V14" s="51">
        <f>(IF('Net present values'!$D$7="Declining (3.5%)",'Discount Factors'!$D11,IF('Net present values'!$D$7="Constant (3.5%)",'Discount Factors'!$E11,IF('Net present values'!$D$7="Constant (5%)",'Discount Factors'!$F11,IF('Net present values'!$D$7="Constant (8%)",'Discount Factors'!$G11,)))))*U14</f>
        <v>0</v>
      </c>
      <c r="AA14" s="55"/>
      <c r="AB14" s="55"/>
      <c r="AC14" s="55"/>
      <c r="AL14" s="55"/>
      <c r="AM14" s="55"/>
      <c r="AN14" s="55"/>
      <c r="AO14" s="102"/>
      <c r="AQ14" s="55"/>
      <c r="AZ14" s="55"/>
      <c r="BC14" s="55"/>
      <c r="BD14" s="55"/>
      <c r="BF14" s="102"/>
      <c r="BH14" s="102"/>
      <c r="BW14" s="102"/>
    </row>
    <row r="15" spans="1:75" ht="12.75">
      <c r="A15" s="1" t="s">
        <v>4</v>
      </c>
      <c r="C15" s="1"/>
      <c r="D15" s="1"/>
      <c r="G15" s="1"/>
      <c r="I15" s="1"/>
      <c r="J15" s="62"/>
      <c r="K15" s="1"/>
      <c r="N15" s="104">
        <v>9</v>
      </c>
      <c r="O15" s="50">
        <f t="shared" si="2"/>
        <v>1396940.44</v>
      </c>
      <c r="P15" s="51">
        <f>(IF('Net present values'!$D$7="Declining (3.5%)",'Discount Factors'!$D12,IF('Net present values'!$D$7="Constant (3.5%)",'Discount Factors'!$E12,IF('Net present values'!$D$7="Constant (5%)",'Discount Factors'!$F12,IF('Net present values'!$D$7="Constant (8%)",'Discount Factors'!$G12,)))))*O15</f>
        <v>1024978.4671321873</v>
      </c>
      <c r="R15" s="50">
        <f t="shared" si="0"/>
        <v>0</v>
      </c>
      <c r="S15" s="51">
        <f>(IF('Net present values'!$D$7="Declining (3.5%)",'Discount Factors'!$D12,IF('Net present values'!$D$7="Constant (3.5%)",'Discount Factors'!$E12,IF('Net present values'!$D$7="Constant (5%)",'Discount Factors'!$F12,IF('Net present values'!$D$7="Constant (8%)",'Discount Factors'!$G12,)))))*R15</f>
        <v>0</v>
      </c>
      <c r="T15" s="28"/>
      <c r="U15" s="58">
        <f t="shared" si="1"/>
        <v>0</v>
      </c>
      <c r="V15" s="51">
        <f>(IF('Net present values'!$D$7="Declining (3.5%)",'Discount Factors'!$D12,IF('Net present values'!$D$7="Constant (3.5%)",'Discount Factors'!$E12,IF('Net present values'!$D$7="Constant (5%)",'Discount Factors'!$F12,IF('Net present values'!$D$7="Constant (8%)",'Discount Factors'!$G12,)))))*U15</f>
        <v>0</v>
      </c>
      <c r="AA15" s="55"/>
      <c r="AB15" s="55"/>
      <c r="AC15" s="55"/>
      <c r="AL15" s="55"/>
      <c r="AM15" s="55"/>
      <c r="AN15" s="55"/>
      <c r="AO15" s="102"/>
      <c r="AQ15" s="55"/>
      <c r="AZ15" s="55"/>
      <c r="BC15" s="55"/>
      <c r="BD15" s="55"/>
      <c r="BF15" s="102"/>
      <c r="BH15" s="102"/>
      <c r="BW15" s="102"/>
    </row>
    <row r="16" spans="1:75" ht="12.75">
      <c r="A16" s="5" t="s">
        <v>9</v>
      </c>
      <c r="B16" s="4">
        <f>'Net present values'!D11</f>
        <v>878159</v>
      </c>
      <c r="C16" s="4" t="s">
        <v>12</v>
      </c>
      <c r="D16" s="4" t="s">
        <v>19</v>
      </c>
      <c r="E16" s="20">
        <f>B5*B16</f>
        <v>27047297.2</v>
      </c>
      <c r="F16" s="20">
        <v>0</v>
      </c>
      <c r="G16" s="12">
        <f>E16</f>
        <v>27047297.2</v>
      </c>
      <c r="H16" s="20">
        <v>0</v>
      </c>
      <c r="I16" s="15">
        <f>E16</f>
        <v>27047297.2</v>
      </c>
      <c r="J16" s="20">
        <v>0</v>
      </c>
      <c r="K16" s="14">
        <f>E16</f>
        <v>27047297.2</v>
      </c>
      <c r="L16" s="23"/>
      <c r="M16" s="23"/>
      <c r="N16" s="104">
        <v>10</v>
      </c>
      <c r="O16" s="50">
        <f t="shared" si="2"/>
        <v>1396940.44</v>
      </c>
      <c r="P16" s="51">
        <f>(IF('Net present values'!$D$7="Declining (3.5%)",'Discount Factors'!$D13,IF('Net present values'!$D$7="Constant (3.5%)",'Discount Factors'!$E13,IF('Net present values'!$D$7="Constant (5%)",'Discount Factors'!$F13,IF('Net present values'!$D$7="Constant (8%)",'Discount Factors'!$G13,)))))*O16</f>
        <v>990317.3595480071</v>
      </c>
      <c r="R16" s="50">
        <f t="shared" si="0"/>
        <v>0</v>
      </c>
      <c r="S16" s="51">
        <f>(IF('Net present values'!$D$7="Declining (3.5%)",'Discount Factors'!$D13,IF('Net present values'!$D$7="Constant (3.5%)",'Discount Factors'!$E13,IF('Net present values'!$D$7="Constant (5%)",'Discount Factors'!$F13,IF('Net present values'!$D$7="Constant (8%)",'Discount Factors'!$G13,)))))*R16</f>
        <v>0</v>
      </c>
      <c r="T16" s="28"/>
      <c r="U16" s="58">
        <f t="shared" si="1"/>
        <v>0</v>
      </c>
      <c r="V16" s="51">
        <f>(IF('Net present values'!$D$7="Declining (3.5%)",'Discount Factors'!$D13,IF('Net present values'!$D$7="Constant (3.5%)",'Discount Factors'!$E13,IF('Net present values'!$D$7="Constant (5%)",'Discount Factors'!$F13,IF('Net present values'!$D$7="Constant (8%)",'Discount Factors'!$G13,)))))*U16</f>
        <v>0</v>
      </c>
      <c r="AA16" s="55"/>
      <c r="AB16" s="55"/>
      <c r="AC16" s="55"/>
      <c r="AL16" s="55"/>
      <c r="AM16" s="55"/>
      <c r="AN16" s="55"/>
      <c r="AO16" s="102"/>
      <c r="AQ16" s="55"/>
      <c r="AZ16" s="55"/>
      <c r="BC16" s="55"/>
      <c r="BD16" s="55"/>
      <c r="BF16" s="102"/>
      <c r="BH16" s="102"/>
      <c r="BW16" s="102"/>
    </row>
    <row r="17" spans="1:75" ht="12.75">
      <c r="A17" s="5" t="s">
        <v>13</v>
      </c>
      <c r="B17" s="4">
        <f>'Net present values'!D12</f>
        <v>4790</v>
      </c>
      <c r="C17" s="4" t="s">
        <v>26</v>
      </c>
      <c r="D17" s="4" t="s">
        <v>19</v>
      </c>
      <c r="E17" s="20">
        <f>B7*B17</f>
        <v>5322648</v>
      </c>
      <c r="F17" s="20">
        <v>0</v>
      </c>
      <c r="G17" s="12">
        <f>E17</f>
        <v>5322648</v>
      </c>
      <c r="H17" s="20">
        <v>0</v>
      </c>
      <c r="I17" s="15">
        <f>E17</f>
        <v>5322648</v>
      </c>
      <c r="J17" s="20">
        <v>0</v>
      </c>
      <c r="K17" s="14">
        <f>E17</f>
        <v>5322648</v>
      </c>
      <c r="L17" s="23"/>
      <c r="M17" s="23"/>
      <c r="N17" s="104">
        <v>11</v>
      </c>
      <c r="O17" s="50">
        <f t="shared" si="2"/>
        <v>1396940.44</v>
      </c>
      <c r="P17" s="51">
        <f>(IF('Net present values'!$D$7="Declining (3.5%)",'Discount Factors'!$D14,IF('Net present values'!$D$7="Constant (3.5%)",'Discount Factors'!$E14,IF('Net present values'!$D$7="Constant (5%)",'Discount Factors'!$F14,IF('Net present values'!$D$7="Constant (8%)",'Discount Factors'!$G14,)))))*O17</f>
        <v>956828.3667130504</v>
      </c>
      <c r="R17" s="50">
        <f t="shared" si="0"/>
        <v>0</v>
      </c>
      <c r="S17" s="51">
        <f>(IF('Net present values'!$D$7="Declining (3.5%)",'Discount Factors'!$D14,IF('Net present values'!$D$7="Constant (3.5%)",'Discount Factors'!$E14,IF('Net present values'!$D$7="Constant (5%)",'Discount Factors'!$F14,IF('Net present values'!$D$7="Constant (8%)",'Discount Factors'!$G14,)))))*R17</f>
        <v>0</v>
      </c>
      <c r="T17" s="28"/>
      <c r="U17" s="58">
        <f t="shared" si="1"/>
        <v>0</v>
      </c>
      <c r="V17" s="51">
        <f>(IF('Net present values'!$D$7="Declining (3.5%)",'Discount Factors'!$D14,IF('Net present values'!$D$7="Constant (3.5%)",'Discount Factors'!$E14,IF('Net present values'!$D$7="Constant (5%)",'Discount Factors'!$F14,IF('Net present values'!$D$7="Constant (8%)",'Discount Factors'!$G14,)))))*U17</f>
        <v>0</v>
      </c>
      <c r="AA17" s="55"/>
      <c r="AB17" s="55"/>
      <c r="AC17" s="55"/>
      <c r="AL17" s="55"/>
      <c r="AM17" s="55"/>
      <c r="AN17" s="55"/>
      <c r="AO17" s="102"/>
      <c r="AQ17" s="55"/>
      <c r="AZ17" s="55"/>
      <c r="BC17" s="55"/>
      <c r="BD17" s="55"/>
      <c r="BF17" s="102"/>
      <c r="BH17" s="102"/>
      <c r="BW17" s="102"/>
    </row>
    <row r="18" spans="1:75" ht="12.75">
      <c r="A18" s="5" t="s">
        <v>14</v>
      </c>
      <c r="B18" s="4">
        <f>'Net present values'!D13</f>
        <v>5458</v>
      </c>
      <c r="C18" s="4" t="s">
        <v>26</v>
      </c>
      <c r="D18" s="4" t="s">
        <v>19</v>
      </c>
      <c r="E18" s="20">
        <f>B8*B18</f>
        <v>1135264</v>
      </c>
      <c r="F18" s="20">
        <v>0</v>
      </c>
      <c r="G18" s="12">
        <f>E18</f>
        <v>1135264</v>
      </c>
      <c r="H18" s="20">
        <v>0</v>
      </c>
      <c r="I18" s="15">
        <f>E18</f>
        <v>1135264</v>
      </c>
      <c r="J18" s="20">
        <v>0</v>
      </c>
      <c r="K18" s="14">
        <f>E18</f>
        <v>1135264</v>
      </c>
      <c r="L18" s="23"/>
      <c r="M18" s="23"/>
      <c r="N18" s="104">
        <v>12</v>
      </c>
      <c r="O18" s="50">
        <f t="shared" si="2"/>
        <v>1396940.44</v>
      </c>
      <c r="P18" s="51">
        <f>(IF('Net present values'!$D$7="Declining (3.5%)",'Discount Factors'!$D15,IF('Net present values'!$D$7="Constant (3.5%)",'Discount Factors'!$E15,IF('Net present values'!$D$7="Constant (5%)",'Discount Factors'!$F15,IF('Net present values'!$D$7="Constant (8%)",'Discount Factors'!$G15,)))))*O18</f>
        <v>924471.851896667</v>
      </c>
      <c r="R18" s="50">
        <f t="shared" si="0"/>
        <v>0</v>
      </c>
      <c r="S18" s="51">
        <f>(IF('Net present values'!$D$7="Declining (3.5%)",'Discount Factors'!$D15,IF('Net present values'!$D$7="Constant (3.5%)",'Discount Factors'!$E15,IF('Net present values'!$D$7="Constant (5%)",'Discount Factors'!$F15,IF('Net present values'!$D$7="Constant (8%)",'Discount Factors'!$G15,)))))*R18</f>
        <v>0</v>
      </c>
      <c r="T18" s="28"/>
      <c r="U18" s="58">
        <f t="shared" si="1"/>
        <v>0</v>
      </c>
      <c r="V18" s="51">
        <f>(IF('Net present values'!$D$7="Declining (3.5%)",'Discount Factors'!$D15,IF('Net present values'!$D$7="Constant (3.5%)",'Discount Factors'!$E15,IF('Net present values'!$D$7="Constant (5%)",'Discount Factors'!$F15,IF('Net present values'!$D$7="Constant (8%)",'Discount Factors'!$G15,)))))*U18</f>
        <v>0</v>
      </c>
      <c r="AA18" s="55"/>
      <c r="AB18" s="55"/>
      <c r="AC18" s="55"/>
      <c r="AL18" s="55"/>
      <c r="AM18" s="55"/>
      <c r="AN18" s="55"/>
      <c r="AO18" s="102"/>
      <c r="AQ18" s="55"/>
      <c r="AZ18" s="55"/>
      <c r="BC18" s="55"/>
      <c r="BD18" s="55"/>
      <c r="BF18" s="102"/>
      <c r="BH18" s="102"/>
      <c r="BW18" s="102"/>
    </row>
    <row r="19" spans="1:75" ht="12.75">
      <c r="A19" s="7"/>
      <c r="B19" s="25"/>
      <c r="C19" s="25"/>
      <c r="D19" s="25"/>
      <c r="E19" s="26"/>
      <c r="F19" s="11" t="s">
        <v>44</v>
      </c>
      <c r="G19" s="11">
        <f>SUM(G16:G18)</f>
        <v>33505209.2</v>
      </c>
      <c r="H19" s="11" t="s">
        <v>44</v>
      </c>
      <c r="I19" s="24">
        <f>SUM(I16:I18)</f>
        <v>33505209.2</v>
      </c>
      <c r="J19" s="11" t="s">
        <v>44</v>
      </c>
      <c r="K19" s="10">
        <f>SUM(K16:K18)</f>
        <v>33505209.2</v>
      </c>
      <c r="L19" s="24"/>
      <c r="M19" s="24"/>
      <c r="N19" s="104">
        <v>13</v>
      </c>
      <c r="O19" s="50">
        <f t="shared" si="2"/>
        <v>1396940.44</v>
      </c>
      <c r="P19" s="51">
        <f>(IF('Net present values'!$D$7="Declining (3.5%)",'Discount Factors'!$D16,IF('Net present values'!$D$7="Constant (3.5%)",'Discount Factors'!$E16,IF('Net present values'!$D$7="Constant (5%)",'Discount Factors'!$F16,IF('Net present values'!$D$7="Constant (8%)",'Discount Factors'!$G16,)))))*O19</f>
        <v>893209.5187407413</v>
      </c>
      <c r="R19" s="50">
        <f t="shared" si="0"/>
        <v>0</v>
      </c>
      <c r="S19" s="51">
        <f>(IF('Net present values'!$D$7="Declining (3.5%)",'Discount Factors'!$D16,IF('Net present values'!$D$7="Constant (3.5%)",'Discount Factors'!$E16,IF('Net present values'!$D$7="Constant (5%)",'Discount Factors'!$F16,IF('Net present values'!$D$7="Constant (8%)",'Discount Factors'!$G16,)))))*R19</f>
        <v>0</v>
      </c>
      <c r="T19" s="28"/>
      <c r="U19" s="58">
        <f t="shared" si="1"/>
        <v>0</v>
      </c>
      <c r="V19" s="51">
        <f>(IF('Net present values'!$D$7="Declining (3.5%)",'Discount Factors'!$D16,IF('Net present values'!$D$7="Constant (3.5%)",'Discount Factors'!$E16,IF('Net present values'!$D$7="Constant (5%)",'Discount Factors'!$F16,IF('Net present values'!$D$7="Constant (8%)",'Discount Factors'!$G16,)))))*U19</f>
        <v>0</v>
      </c>
      <c r="AA19" s="55"/>
      <c r="AB19" s="55"/>
      <c r="AC19" s="55"/>
      <c r="AL19" s="55"/>
      <c r="AM19" s="55"/>
      <c r="AN19" s="55"/>
      <c r="AO19" s="102"/>
      <c r="AQ19" s="55"/>
      <c r="AZ19" s="55"/>
      <c r="BC19" s="55"/>
      <c r="BD19" s="55"/>
      <c r="BF19" s="102"/>
      <c r="BH19" s="102"/>
      <c r="BW19" s="102"/>
    </row>
    <row r="20" spans="1:75" ht="12.75">
      <c r="A20" s="1" t="s">
        <v>5</v>
      </c>
      <c r="B20" s="11"/>
      <c r="C20" s="11"/>
      <c r="D20" s="11"/>
      <c r="E20" s="7"/>
      <c r="F20" s="7"/>
      <c r="G20" s="11"/>
      <c r="H20" s="23"/>
      <c r="I20" s="10"/>
      <c r="J20" s="23"/>
      <c r="L20" s="7"/>
      <c r="M20" s="7"/>
      <c r="N20" s="104">
        <v>14</v>
      </c>
      <c r="O20" s="50">
        <f t="shared" si="2"/>
        <v>1396940.44</v>
      </c>
      <c r="P20" s="51">
        <f>(IF('Net present values'!$D$7="Declining (3.5%)",'Discount Factors'!$D17,IF('Net present values'!$D$7="Constant (3.5%)",'Discount Factors'!$E17,IF('Net present values'!$D$7="Constant (5%)",'Discount Factors'!$F17,IF('Net present values'!$D$7="Constant (8%)",'Discount Factors'!$G17,)))))*O20</f>
        <v>863004.3659330833</v>
      </c>
      <c r="R20" s="50">
        <f t="shared" si="0"/>
        <v>0</v>
      </c>
      <c r="S20" s="51">
        <f>(IF('Net present values'!$D$7="Declining (3.5%)",'Discount Factors'!$D17,IF('Net present values'!$D$7="Constant (3.5%)",'Discount Factors'!$E17,IF('Net present values'!$D$7="Constant (5%)",'Discount Factors'!$F17,IF('Net present values'!$D$7="Constant (8%)",'Discount Factors'!$G17,)))))*R20</f>
        <v>0</v>
      </c>
      <c r="T20" s="28"/>
      <c r="U20" s="58">
        <f t="shared" si="1"/>
        <v>0</v>
      </c>
      <c r="V20" s="51">
        <f>(IF('Net present values'!$D$7="Declining (3.5%)",'Discount Factors'!$D17,IF('Net present values'!$D$7="Constant (3.5%)",'Discount Factors'!$E17,IF('Net present values'!$D$7="Constant (5%)",'Discount Factors'!$F17,IF('Net present values'!$D$7="Constant (8%)",'Discount Factors'!$G17,)))))*U20</f>
        <v>0</v>
      </c>
      <c r="AA20" s="55"/>
      <c r="AB20" s="55"/>
      <c r="AC20" s="55"/>
      <c r="AL20" s="55"/>
      <c r="AM20" s="55"/>
      <c r="AN20" s="55"/>
      <c r="AO20" s="102"/>
      <c r="AQ20" s="55"/>
      <c r="AZ20" s="55"/>
      <c r="BC20" s="55"/>
      <c r="BD20" s="55"/>
      <c r="BF20" s="102"/>
      <c r="BH20" s="102"/>
      <c r="BW20" s="102"/>
    </row>
    <row r="21" spans="1:75" ht="12.75">
      <c r="A21" s="16"/>
      <c r="B21" s="16">
        <f>'Net present values'!D14</f>
        <v>3560</v>
      </c>
      <c r="C21" s="16" t="s">
        <v>15</v>
      </c>
      <c r="D21" s="16" t="s">
        <v>19</v>
      </c>
      <c r="E21" s="21">
        <f>(B4+B5)*B21</f>
        <v>1396940.44</v>
      </c>
      <c r="F21" s="65">
        <f>SUM(P7:P31)</f>
        <v>24959628.212441925</v>
      </c>
      <c r="G21" s="19">
        <f>SUM(P7:P31)+E21</f>
        <v>26356568.652441926</v>
      </c>
      <c r="H21" s="103">
        <f>SUM(P7:P56)</f>
        <v>40069747.458147116</v>
      </c>
      <c r="I21" s="96">
        <f>SUM(P7:P56)+E21</f>
        <v>41466687.89814711</v>
      </c>
      <c r="J21" s="65">
        <f>SUM(P7:P106)</f>
        <v>54516332.316199295</v>
      </c>
      <c r="K21" s="19">
        <f>SUM(P7:P106)+E21</f>
        <v>55913272.75619929</v>
      </c>
      <c r="L21" s="24"/>
      <c r="M21" s="24"/>
      <c r="N21" s="104">
        <v>15</v>
      </c>
      <c r="O21" s="50">
        <f t="shared" si="2"/>
        <v>1396940.44</v>
      </c>
      <c r="P21" s="51">
        <f>(IF('Net present values'!$D$7="Declining (3.5%)",'Discount Factors'!$D18,IF('Net present values'!$D$7="Constant (3.5%)",'Discount Factors'!$E18,IF('Net present values'!$D$7="Constant (5%)",'Discount Factors'!$F18,IF('Net present values'!$D$7="Constant (8%)",'Discount Factors'!$G18,)))))*O21</f>
        <v>833820.6434136073</v>
      </c>
      <c r="R21" s="50">
        <f t="shared" si="0"/>
        <v>0</v>
      </c>
      <c r="S21" s="51">
        <f>(IF('Net present values'!$D$7="Declining (3.5%)",'Discount Factors'!$D18,IF('Net present values'!$D$7="Constant (3.5%)",'Discount Factors'!$E18,IF('Net present values'!$D$7="Constant (5%)",'Discount Factors'!$F18,IF('Net present values'!$D$7="Constant (8%)",'Discount Factors'!$G18,)))))*R21</f>
        <v>0</v>
      </c>
      <c r="T21" s="28"/>
      <c r="U21" s="58">
        <f t="shared" si="1"/>
        <v>0</v>
      </c>
      <c r="V21" s="51">
        <f>(IF('Net present values'!$D$7="Declining (3.5%)",'Discount Factors'!$D18,IF('Net present values'!$D$7="Constant (3.5%)",'Discount Factors'!$E18,IF('Net present values'!$D$7="Constant (5%)",'Discount Factors'!$F18,IF('Net present values'!$D$7="Constant (8%)",'Discount Factors'!$G18,)))))*U21</f>
        <v>0</v>
      </c>
      <c r="AA21" s="55"/>
      <c r="AB21" s="55"/>
      <c r="AC21" s="55"/>
      <c r="AL21" s="55"/>
      <c r="AM21" s="55"/>
      <c r="AN21" s="55"/>
      <c r="AO21" s="102"/>
      <c r="AQ21" s="55"/>
      <c r="AZ21" s="55"/>
      <c r="BC21" s="55"/>
      <c r="BD21" s="55"/>
      <c r="BF21" s="102"/>
      <c r="BH21" s="102"/>
      <c r="BW21" s="102"/>
    </row>
    <row r="22" spans="1:75" ht="12.75">
      <c r="A22" s="16"/>
      <c r="B22" s="16"/>
      <c r="C22" s="16"/>
      <c r="D22" s="16"/>
      <c r="E22" s="21"/>
      <c r="F22" s="22"/>
      <c r="G22" s="19"/>
      <c r="H22" s="21"/>
      <c r="I22" s="19"/>
      <c r="J22" s="21"/>
      <c r="K22" s="21"/>
      <c r="L22" s="23"/>
      <c r="M22" s="23"/>
      <c r="N22" s="104">
        <v>16</v>
      </c>
      <c r="O22" s="50">
        <f t="shared" si="2"/>
        <v>1396940.44</v>
      </c>
      <c r="P22" s="51">
        <f>(IF('Net present values'!$D$7="Declining (3.5%)",'Discount Factors'!$D19,IF('Net present values'!$D$7="Constant (3.5%)",'Discount Factors'!$E19,IF('Net present values'!$D$7="Constant (5%)",'Discount Factors'!$F19,IF('Net present values'!$D$7="Constant (8%)",'Discount Factors'!$G19,)))))*O22</f>
        <v>805623.8100614563</v>
      </c>
      <c r="R22" s="50">
        <f t="shared" si="0"/>
        <v>0</v>
      </c>
      <c r="S22" s="51">
        <f>(IF('Net present values'!$D$7="Declining (3.5%)",'Discount Factors'!$D19,IF('Net present values'!$D$7="Constant (3.5%)",'Discount Factors'!$E19,IF('Net present values'!$D$7="Constant (5%)",'Discount Factors'!$F19,IF('Net present values'!$D$7="Constant (8%)",'Discount Factors'!$G19,)))))*R22</f>
        <v>0</v>
      </c>
      <c r="T22" s="28"/>
      <c r="U22" s="58">
        <f t="shared" si="1"/>
        <v>0</v>
      </c>
      <c r="V22" s="51">
        <f>(IF('Net present values'!$D$7="Declining (3.5%)",'Discount Factors'!$D19,IF('Net present values'!$D$7="Constant (3.5%)",'Discount Factors'!$E19,IF('Net present values'!$D$7="Constant (5%)",'Discount Factors'!$F19,IF('Net present values'!$D$7="Constant (8%)",'Discount Factors'!$G19,)))))*U22</f>
        <v>0</v>
      </c>
      <c r="AA22" s="55"/>
      <c r="AB22" s="55"/>
      <c r="AC22" s="55"/>
      <c r="AL22" s="55"/>
      <c r="AM22" s="55"/>
      <c r="AN22" s="55"/>
      <c r="AO22" s="102"/>
      <c r="AQ22" s="55"/>
      <c r="AZ22" s="55"/>
      <c r="BC22" s="55"/>
      <c r="BD22" s="55"/>
      <c r="BF22" s="102"/>
      <c r="BH22" s="102"/>
      <c r="BW22" s="102"/>
    </row>
    <row r="23" spans="1:75" ht="12.75">
      <c r="A23" s="27"/>
      <c r="B23" s="27"/>
      <c r="C23" s="27"/>
      <c r="D23" s="27"/>
      <c r="E23" s="23"/>
      <c r="F23" s="11" t="s">
        <v>51</v>
      </c>
      <c r="G23" s="24">
        <f>G21+G22</f>
        <v>26356568.652441926</v>
      </c>
      <c r="H23" s="11" t="s">
        <v>52</v>
      </c>
      <c r="I23" s="24">
        <f>I21+I22</f>
        <v>41466687.89814711</v>
      </c>
      <c r="J23" s="11" t="s">
        <v>53</v>
      </c>
      <c r="K23" s="24">
        <f>SUM(K21:K22)</f>
        <v>55913272.75619929</v>
      </c>
      <c r="L23" s="24"/>
      <c r="M23" s="24"/>
      <c r="N23" s="104">
        <v>17</v>
      </c>
      <c r="O23" s="50">
        <f t="shared" si="2"/>
        <v>1396940.44</v>
      </c>
      <c r="P23" s="51">
        <f>(IF('Net present values'!$D$7="Declining (3.5%)",'Discount Factors'!$D20,IF('Net present values'!$D$7="Constant (3.5%)",'Discount Factors'!$E20,IF('Net present values'!$D$7="Constant (5%)",'Discount Factors'!$F20,IF('Net present values'!$D$7="Constant (8%)",'Discount Factors'!$G20,)))))*O23</f>
        <v>778380.4928130014</v>
      </c>
      <c r="R23" s="50">
        <f t="shared" si="0"/>
        <v>0</v>
      </c>
      <c r="S23" s="51">
        <f>(IF('Net present values'!$D$7="Declining (3.5%)",'Discount Factors'!$D20,IF('Net present values'!$D$7="Constant (3.5%)",'Discount Factors'!$E20,IF('Net present values'!$D$7="Constant (5%)",'Discount Factors'!$F20,IF('Net present values'!$D$7="Constant (8%)",'Discount Factors'!$G20,)))))*R23</f>
        <v>0</v>
      </c>
      <c r="T23" s="28"/>
      <c r="U23" s="58">
        <f t="shared" si="1"/>
        <v>0</v>
      </c>
      <c r="V23" s="51">
        <f>(IF('Net present values'!$D$7="Declining (3.5%)",'Discount Factors'!$D20,IF('Net present values'!$D$7="Constant (3.5%)",'Discount Factors'!$E20,IF('Net present values'!$D$7="Constant (5%)",'Discount Factors'!$F20,IF('Net present values'!$D$7="Constant (8%)",'Discount Factors'!$G20,)))))*U23</f>
        <v>0</v>
      </c>
      <c r="AA23" s="55"/>
      <c r="AB23" s="55"/>
      <c r="AC23" s="55"/>
      <c r="AL23" s="55"/>
      <c r="AM23" s="55"/>
      <c r="AN23" s="55"/>
      <c r="AO23" s="102"/>
      <c r="AQ23" s="55"/>
      <c r="AZ23" s="55"/>
      <c r="BC23" s="55"/>
      <c r="BD23" s="55"/>
      <c r="BF23" s="102"/>
      <c r="BH23" s="102"/>
      <c r="BW23" s="102"/>
    </row>
    <row r="24" spans="1:75" ht="12.75">
      <c r="A24" s="27"/>
      <c r="B24" s="27"/>
      <c r="C24" s="27"/>
      <c r="D24" s="27"/>
      <c r="E24" s="23"/>
      <c r="F24" s="11"/>
      <c r="G24" s="24"/>
      <c r="H24" s="11"/>
      <c r="I24" s="24"/>
      <c r="J24" s="11"/>
      <c r="L24" s="7"/>
      <c r="M24" s="7"/>
      <c r="N24" s="104">
        <v>18</v>
      </c>
      <c r="O24" s="50">
        <f t="shared" si="2"/>
        <v>1396940.44</v>
      </c>
      <c r="P24" s="51">
        <f>(IF('Net present values'!$D$7="Declining (3.5%)",'Discount Factors'!$D21,IF('Net present values'!$D$7="Constant (3.5%)",'Discount Factors'!$E21,IF('Net present values'!$D$7="Constant (5%)",'Discount Factors'!$F21,IF('Net present values'!$D$7="Constant (8%)",'Discount Factors'!$G21,)))))*O24</f>
        <v>752058.4471623203</v>
      </c>
      <c r="R24" s="50">
        <f t="shared" si="0"/>
        <v>0</v>
      </c>
      <c r="S24" s="51">
        <f>(IF('Net present values'!$D$7="Declining (3.5%)",'Discount Factors'!$D21,IF('Net present values'!$D$7="Constant (3.5%)",'Discount Factors'!$E21,IF('Net present values'!$D$7="Constant (5%)",'Discount Factors'!$F21,IF('Net present values'!$D$7="Constant (8%)",'Discount Factors'!$G21,)))))*R24</f>
        <v>0</v>
      </c>
      <c r="T24" s="28"/>
      <c r="U24" s="58">
        <f t="shared" si="1"/>
        <v>0</v>
      </c>
      <c r="V24" s="51">
        <f>(IF('Net present values'!$D$7="Declining (3.5%)",'Discount Factors'!$D21,IF('Net present values'!$D$7="Constant (3.5%)",'Discount Factors'!$E21,IF('Net present values'!$D$7="Constant (5%)",'Discount Factors'!$F21,IF('Net present values'!$D$7="Constant (8%)",'Discount Factors'!$G21,)))))*U24</f>
        <v>0</v>
      </c>
      <c r="AA24" s="55"/>
      <c r="AB24" s="55"/>
      <c r="AC24" s="55"/>
      <c r="AL24" s="55"/>
      <c r="AM24" s="55"/>
      <c r="AN24" s="55"/>
      <c r="AO24" s="102"/>
      <c r="AQ24" s="55"/>
      <c r="AZ24" s="55"/>
      <c r="BC24" s="55"/>
      <c r="BD24" s="55"/>
      <c r="BF24" s="102"/>
      <c r="BH24" s="102"/>
      <c r="BW24" s="102"/>
    </row>
    <row r="25" spans="1:75" ht="12.75">
      <c r="A25" s="27"/>
      <c r="B25" s="27"/>
      <c r="C25" s="27"/>
      <c r="D25" s="27"/>
      <c r="E25" s="23"/>
      <c r="L25" s="7"/>
      <c r="M25" s="7"/>
      <c r="N25" s="104">
        <v>19</v>
      </c>
      <c r="O25" s="50">
        <f t="shared" si="2"/>
        <v>1396940.44</v>
      </c>
      <c r="P25" s="51">
        <f>(IF('Net present values'!$D$7="Declining (3.5%)",'Discount Factors'!$D22,IF('Net present values'!$D$7="Constant (3.5%)",'Discount Factors'!$E22,IF('Net present values'!$D$7="Constant (5%)",'Discount Factors'!$F22,IF('Net present values'!$D$7="Constant (8%)",'Discount Factors'!$G22,)))))*O25</f>
        <v>726626.518997411</v>
      </c>
      <c r="R25" s="50">
        <f t="shared" si="0"/>
        <v>0</v>
      </c>
      <c r="S25" s="51">
        <f>(IF('Net present values'!$D$7="Declining (3.5%)",'Discount Factors'!$D22,IF('Net present values'!$D$7="Constant (3.5%)",'Discount Factors'!$E22,IF('Net present values'!$D$7="Constant (5%)",'Discount Factors'!$F22,IF('Net present values'!$D$7="Constant (8%)",'Discount Factors'!$G22,)))))*R25</f>
        <v>0</v>
      </c>
      <c r="T25" s="28"/>
      <c r="U25" s="58">
        <f t="shared" si="1"/>
        <v>0</v>
      </c>
      <c r="V25" s="51">
        <f>(IF('Net present values'!$D$7="Declining (3.5%)",'Discount Factors'!$D22,IF('Net present values'!$D$7="Constant (3.5%)",'Discount Factors'!$E22,IF('Net present values'!$D$7="Constant (5%)",'Discount Factors'!$F22,IF('Net present values'!$D$7="Constant (8%)",'Discount Factors'!$G22,)))))*U25</f>
        <v>0</v>
      </c>
      <c r="AA25" s="55"/>
      <c r="AB25" s="55"/>
      <c r="AC25" s="55"/>
      <c r="AL25" s="55"/>
      <c r="AM25" s="55"/>
      <c r="AN25" s="55"/>
      <c r="AO25" s="102"/>
      <c r="AQ25" s="55"/>
      <c r="AZ25" s="55"/>
      <c r="BC25" s="55"/>
      <c r="BD25" s="55"/>
      <c r="BF25" s="102"/>
      <c r="BH25" s="102"/>
      <c r="BW25" s="102"/>
    </row>
    <row r="26" spans="1:75" ht="12.75">
      <c r="A26" s="12" t="s">
        <v>6</v>
      </c>
      <c r="B26" s="13">
        <f>'Net present values'!D15</f>
        <v>668441</v>
      </c>
      <c r="C26" s="13" t="s">
        <v>12</v>
      </c>
      <c r="D26" s="13" t="s">
        <v>19</v>
      </c>
      <c r="E26" s="14">
        <f>B10*B26</f>
        <v>28208210.200000003</v>
      </c>
      <c r="F26" s="14">
        <f>E26</f>
        <v>28208210.200000003</v>
      </c>
      <c r="G26" s="15">
        <f>E26</f>
        <v>28208210.200000003</v>
      </c>
      <c r="H26" s="14">
        <f>E26</f>
        <v>28208210.200000003</v>
      </c>
      <c r="I26" s="15">
        <f>E26</f>
        <v>28208210.200000003</v>
      </c>
      <c r="J26" s="64">
        <f>E26</f>
        <v>28208210.200000003</v>
      </c>
      <c r="K26" s="15">
        <f>F26</f>
        <v>28208210.200000003</v>
      </c>
      <c r="L26" s="24"/>
      <c r="M26" s="24"/>
      <c r="N26" s="104">
        <v>20</v>
      </c>
      <c r="O26" s="50">
        <f>$E$21*1.5</f>
        <v>2095410.66</v>
      </c>
      <c r="P26" s="51">
        <f>(IF('Net present values'!$D$7="Declining (3.5%)",'Discount Factors'!$D23,IF('Net present values'!$D$7="Constant (3.5%)",'Discount Factors'!$E23,IF('Net present values'!$D$7="Constant (5%)",'Discount Factors'!$F23,IF('Net present values'!$D$7="Constant (8%)",'Discount Factors'!$G23,)))))*O26</f>
        <v>1053081.9115904507</v>
      </c>
      <c r="R26" s="50">
        <f t="shared" si="0"/>
        <v>0</v>
      </c>
      <c r="S26" s="51">
        <f>(IF('Net present values'!$D$7="Declining (3.5%)",'Discount Factors'!$D23,IF('Net present values'!$D$7="Constant (3.5%)",'Discount Factors'!$E23,IF('Net present values'!$D$7="Constant (5%)",'Discount Factors'!$F23,IF('Net present values'!$D$7="Constant (8%)",'Discount Factors'!$G23,)))))*R26</f>
        <v>0</v>
      </c>
      <c r="T26" s="28"/>
      <c r="U26" s="58">
        <f t="shared" si="1"/>
        <v>0</v>
      </c>
      <c r="V26" s="51">
        <f>(IF('Net present values'!$D$7="Declining (3.5%)",'Discount Factors'!$D23,IF('Net present values'!$D$7="Constant (3.5%)",'Discount Factors'!$E23,IF('Net present values'!$D$7="Constant (5%)",'Discount Factors'!$F23,IF('Net present values'!$D$7="Constant (8%)",'Discount Factors'!$G23,)))))*U26</f>
        <v>0</v>
      </c>
      <c r="AA26" s="55"/>
      <c r="AB26" s="55"/>
      <c r="AC26" s="55"/>
      <c r="AL26" s="55"/>
      <c r="AM26" s="55"/>
      <c r="AN26" s="55"/>
      <c r="AO26" s="102"/>
      <c r="AQ26" s="55"/>
      <c r="AZ26" s="55"/>
      <c r="BC26" s="55"/>
      <c r="BD26" s="55"/>
      <c r="BF26" s="102"/>
      <c r="BH26" s="102"/>
      <c r="BW26" s="102"/>
    </row>
    <row r="27" spans="1:75" ht="12.75">
      <c r="A27" s="17" t="s">
        <v>7</v>
      </c>
      <c r="B27" s="16">
        <f>'Net present values'!D16</f>
        <v>0</v>
      </c>
      <c r="C27" s="16" t="s">
        <v>16</v>
      </c>
      <c r="D27" s="16" t="s">
        <v>18</v>
      </c>
      <c r="E27" s="21">
        <f>B6*B27</f>
        <v>0</v>
      </c>
      <c r="F27" s="65">
        <f>SUM(S7:S31)</f>
        <v>0</v>
      </c>
      <c r="G27" s="19">
        <f>E27+F27</f>
        <v>0</v>
      </c>
      <c r="H27" s="103">
        <f>SUM(S7:S56)</f>
        <v>0</v>
      </c>
      <c r="I27" s="19">
        <f>E27+H27</f>
        <v>0</v>
      </c>
      <c r="J27" s="65">
        <f>SUM(S7:S106)</f>
        <v>0</v>
      </c>
      <c r="K27" s="19">
        <f>E27+J27</f>
        <v>0</v>
      </c>
      <c r="L27" s="24"/>
      <c r="M27" s="24"/>
      <c r="N27" s="104">
        <v>21</v>
      </c>
      <c r="O27" s="50">
        <f aca="true" t="shared" si="3" ref="O27:O56">$E$21*1.5</f>
        <v>2095410.66</v>
      </c>
      <c r="P27" s="51">
        <f>(IF('Net present values'!$D$7="Declining (3.5%)",'Discount Factors'!$D24,IF('Net present values'!$D$7="Constant (3.5%)",'Discount Factors'!$E24,IF('Net present values'!$D$7="Constant (5%)",'Discount Factors'!$F24,IF('Net present values'!$D$7="Constant (8%)",'Discount Factors'!$G24,)))))*O27</f>
        <v>1017470.445981112</v>
      </c>
      <c r="R27" s="50">
        <f t="shared" si="0"/>
        <v>0</v>
      </c>
      <c r="S27" s="51">
        <f>(IF('Net present values'!$D$7="Declining (3.5%)",'Discount Factors'!$D24,IF('Net present values'!$D$7="Constant (3.5%)",'Discount Factors'!$E24,IF('Net present values'!$D$7="Constant (5%)",'Discount Factors'!$F24,IF('Net present values'!$D$7="Constant (8%)",'Discount Factors'!$G24,)))))*R27</f>
        <v>0</v>
      </c>
      <c r="T27" s="28"/>
      <c r="U27" s="58">
        <f t="shared" si="1"/>
        <v>0</v>
      </c>
      <c r="V27" s="51">
        <f>(IF('Net present values'!$D$7="Declining (3.5%)",'Discount Factors'!$D24,IF('Net present values'!$D$7="Constant (3.5%)",'Discount Factors'!$E24,IF('Net present values'!$D$7="Constant (5%)",'Discount Factors'!$F24,IF('Net present values'!$D$7="Constant (8%)",'Discount Factors'!$G24,)))))*U27</f>
        <v>0</v>
      </c>
      <c r="AA27" s="55"/>
      <c r="AB27" s="55"/>
      <c r="AC27" s="55"/>
      <c r="AL27" s="55"/>
      <c r="AM27" s="55"/>
      <c r="AN27" s="55"/>
      <c r="AO27" s="102"/>
      <c r="AQ27" s="55"/>
      <c r="AZ27" s="55"/>
      <c r="BC27" s="55"/>
      <c r="BD27" s="55"/>
      <c r="BF27" s="102"/>
      <c r="BH27" s="102"/>
      <c r="BW27" s="102"/>
    </row>
    <row r="28" spans="1:75" ht="12.75">
      <c r="A28" s="17" t="s">
        <v>8</v>
      </c>
      <c r="B28" s="16">
        <f>'Net present values'!D17</f>
        <v>0</v>
      </c>
      <c r="C28" s="16" t="s">
        <v>17</v>
      </c>
      <c r="D28" s="16" t="s">
        <v>18</v>
      </c>
      <c r="E28" s="21">
        <f>B9*B28</f>
        <v>0</v>
      </c>
      <c r="F28" s="65">
        <f>SUM(V7:V31)</f>
        <v>0</v>
      </c>
      <c r="G28" s="19">
        <f>E28+F28</f>
        <v>0</v>
      </c>
      <c r="H28" s="103">
        <f>SUM(V7:V56)</f>
        <v>0</v>
      </c>
      <c r="I28" s="19">
        <f>E28+H28</f>
        <v>0</v>
      </c>
      <c r="J28" s="65">
        <f>SUM(V7:V106)</f>
        <v>0</v>
      </c>
      <c r="K28" s="19">
        <f>E28+J28</f>
        <v>0</v>
      </c>
      <c r="L28" s="24"/>
      <c r="M28" s="24"/>
      <c r="N28" s="104">
        <v>22</v>
      </c>
      <c r="O28" s="50">
        <f t="shared" si="3"/>
        <v>2095410.66</v>
      </c>
      <c r="P28" s="51">
        <f>(IF('Net present values'!$D$7="Declining (3.5%)",'Discount Factors'!$D25,IF('Net present values'!$D$7="Constant (3.5%)",'Discount Factors'!$E25,IF('Net present values'!$D$7="Constant (5%)",'Discount Factors'!$F25,IF('Net present values'!$D$7="Constant (8%)",'Discount Factors'!$G25,)))))*O28</f>
        <v>983063.2328319922</v>
      </c>
      <c r="R28" s="50">
        <f t="shared" si="0"/>
        <v>0</v>
      </c>
      <c r="S28" s="51">
        <f>(IF('Net present values'!$D$7="Declining (3.5%)",'Discount Factors'!$D25,IF('Net present values'!$D$7="Constant (3.5%)",'Discount Factors'!$E25,IF('Net present values'!$D$7="Constant (5%)",'Discount Factors'!$F25,IF('Net present values'!$D$7="Constant (8%)",'Discount Factors'!$G25,)))))*R28</f>
        <v>0</v>
      </c>
      <c r="T28" s="28"/>
      <c r="U28" s="58">
        <f t="shared" si="1"/>
        <v>0</v>
      </c>
      <c r="V28" s="51">
        <f>(IF('Net present values'!$D$7="Declining (3.5%)",'Discount Factors'!$D25,IF('Net present values'!$D$7="Constant (3.5%)",'Discount Factors'!$E25,IF('Net present values'!$D$7="Constant (5%)",'Discount Factors'!$F25,IF('Net present values'!$D$7="Constant (8%)",'Discount Factors'!$G25,)))))*U28</f>
        <v>0</v>
      </c>
      <c r="AA28" s="55"/>
      <c r="AB28" s="55"/>
      <c r="AC28" s="55"/>
      <c r="AL28" s="55"/>
      <c r="AM28" s="55"/>
      <c r="AN28" s="55"/>
      <c r="AO28" s="102"/>
      <c r="AQ28" s="55"/>
      <c r="AZ28" s="55"/>
      <c r="BC28" s="55"/>
      <c r="BD28" s="55"/>
      <c r="BF28" s="102"/>
      <c r="BH28" s="102"/>
      <c r="BW28" s="102"/>
    </row>
    <row r="29" spans="6:75" ht="16.5" thickBot="1">
      <c r="F29" s="66" t="s">
        <v>54</v>
      </c>
      <c r="G29" s="67">
        <f>-G16-G17-G18-G21-G22-G26+G27+G28</f>
        <v>-88069988.05244192</v>
      </c>
      <c r="H29" s="68"/>
      <c r="I29" s="67">
        <f>-I16-I17-I18-I21-I22-I26+I27+I28</f>
        <v>-103180107.29814711</v>
      </c>
      <c r="J29" s="68"/>
      <c r="K29" s="67">
        <f>-K16-K17-K18-K21-K22-K26+K27+K28</f>
        <v>-117626692.15619929</v>
      </c>
      <c r="L29" s="109"/>
      <c r="M29" s="109"/>
      <c r="N29" s="104">
        <v>23</v>
      </c>
      <c r="O29" s="50">
        <f t="shared" si="3"/>
        <v>2095410.66</v>
      </c>
      <c r="P29" s="51">
        <f>(IF('Net present values'!$D$7="Declining (3.5%)",'Discount Factors'!$D26,IF('Net present values'!$D$7="Constant (3.5%)",'Discount Factors'!$E26,IF('Net present values'!$D$7="Constant (5%)",'Discount Factors'!$F26,IF('Net present values'!$D$7="Constant (8%)",'Discount Factors'!$G26,)))))*O29</f>
        <v>949819.5486299442</v>
      </c>
      <c r="R29" s="50">
        <f t="shared" si="0"/>
        <v>0</v>
      </c>
      <c r="S29" s="51">
        <f>(IF('Net present values'!$D$7="Declining (3.5%)",'Discount Factors'!$D26,IF('Net present values'!$D$7="Constant (3.5%)",'Discount Factors'!$E26,IF('Net present values'!$D$7="Constant (5%)",'Discount Factors'!$F26,IF('Net present values'!$D$7="Constant (8%)",'Discount Factors'!$G26,)))))*R29</f>
        <v>0</v>
      </c>
      <c r="T29" s="28"/>
      <c r="U29" s="58">
        <f t="shared" si="1"/>
        <v>0</v>
      </c>
      <c r="V29" s="51">
        <f>(IF('Net present values'!$D$7="Declining (3.5%)",'Discount Factors'!$D26,IF('Net present values'!$D$7="Constant (3.5%)",'Discount Factors'!$E26,IF('Net present values'!$D$7="Constant (5%)",'Discount Factors'!$F26,IF('Net present values'!$D$7="Constant (8%)",'Discount Factors'!$G26,)))))*U29</f>
        <v>0</v>
      </c>
      <c r="AA29" s="55"/>
      <c r="AB29" s="55"/>
      <c r="AC29" s="55"/>
      <c r="AL29" s="55"/>
      <c r="AM29" s="55"/>
      <c r="AN29" s="55"/>
      <c r="AO29" s="102"/>
      <c r="AQ29" s="55"/>
      <c r="AZ29" s="55"/>
      <c r="BC29" s="55"/>
      <c r="BD29" s="55"/>
      <c r="BF29" s="102"/>
      <c r="BH29" s="102"/>
      <c r="BW29" s="102"/>
    </row>
    <row r="30" spans="7:75" ht="16.5" thickTop="1">
      <c r="G30" s="6"/>
      <c r="H30" s="18"/>
      <c r="I30" s="6"/>
      <c r="J30" s="6"/>
      <c r="K30" s="6"/>
      <c r="L30" s="6"/>
      <c r="M30" s="6"/>
      <c r="N30" s="104">
        <v>24</v>
      </c>
      <c r="O30" s="50">
        <f t="shared" si="3"/>
        <v>2095410.66</v>
      </c>
      <c r="P30" s="51">
        <f>(IF('Net present values'!$D$7="Declining (3.5%)",'Discount Factors'!$D27,IF('Net present values'!$D$7="Constant (3.5%)",'Discount Factors'!$E27,IF('Net present values'!$D$7="Constant (5%)",'Discount Factors'!$F27,IF('Net present values'!$D$7="Constant (8%)",'Discount Factors'!$G27,)))))*O30</f>
        <v>917700.0469854536</v>
      </c>
      <c r="R30" s="50">
        <f t="shared" si="0"/>
        <v>0</v>
      </c>
      <c r="S30" s="51">
        <f>(IF('Net present values'!$D$7="Declining (3.5%)",'Discount Factors'!$D27,IF('Net present values'!$D$7="Constant (3.5%)",'Discount Factors'!$E27,IF('Net present values'!$D$7="Constant (5%)",'Discount Factors'!$F27,IF('Net present values'!$D$7="Constant (8%)",'Discount Factors'!$G27,)))))*R30</f>
        <v>0</v>
      </c>
      <c r="T30" s="28"/>
      <c r="U30" s="58">
        <f t="shared" si="1"/>
        <v>0</v>
      </c>
      <c r="V30" s="51">
        <f>(IF('Net present values'!$D$7="Declining (3.5%)",'Discount Factors'!$D27,IF('Net present values'!$D$7="Constant (3.5%)",'Discount Factors'!$E27,IF('Net present values'!$D$7="Constant (5%)",'Discount Factors'!$F27,IF('Net present values'!$D$7="Constant (8%)",'Discount Factors'!$G27,)))))*U30</f>
        <v>0</v>
      </c>
      <c r="AA30" s="55"/>
      <c r="AB30" s="55"/>
      <c r="AC30" s="55"/>
      <c r="AL30" s="55"/>
      <c r="AM30" s="55"/>
      <c r="AN30" s="55"/>
      <c r="AO30" s="102"/>
      <c r="AQ30" s="55"/>
      <c r="AZ30" s="55"/>
      <c r="BC30" s="55"/>
      <c r="BD30" s="55"/>
      <c r="BF30" s="102"/>
      <c r="BH30" s="102"/>
      <c r="BW30" s="102"/>
    </row>
    <row r="31" spans="14:75" ht="12.75">
      <c r="N31" s="104">
        <v>25</v>
      </c>
      <c r="O31" s="50">
        <f t="shared" si="3"/>
        <v>2095410.66</v>
      </c>
      <c r="P31" s="51">
        <f>(IF('Net present values'!$D$7="Declining (3.5%)",'Discount Factors'!$D28,IF('Net present values'!$D$7="Constant (3.5%)",'Discount Factors'!$E28,IF('Net present values'!$D$7="Constant (5%)",'Discount Factors'!$F28,IF('Net present values'!$D$7="Constant (8%)",'Discount Factors'!$G28,)))))*O31</f>
        <v>886666.7120632402</v>
      </c>
      <c r="R31" s="50">
        <f t="shared" si="0"/>
        <v>0</v>
      </c>
      <c r="S31" s="51">
        <f>(IF('Net present values'!$D$7="Declining (3.5%)",'Discount Factors'!$D28,IF('Net present values'!$D$7="Constant (3.5%)",'Discount Factors'!$E28,IF('Net present values'!$D$7="Constant (5%)",'Discount Factors'!$F28,IF('Net present values'!$D$7="Constant (8%)",'Discount Factors'!$G28,)))))*R31</f>
        <v>0</v>
      </c>
      <c r="T31" s="28"/>
      <c r="U31" s="58">
        <f t="shared" si="1"/>
        <v>0</v>
      </c>
      <c r="V31" s="51">
        <f>(IF('Net present values'!$D$7="Declining (3.5%)",'Discount Factors'!$D28,IF('Net present values'!$D$7="Constant (3.5%)",'Discount Factors'!$E28,IF('Net present values'!$D$7="Constant (5%)",'Discount Factors'!$F28,IF('Net present values'!$D$7="Constant (8%)",'Discount Factors'!$G28,)))))*U31</f>
        <v>0</v>
      </c>
      <c r="AA31" s="55"/>
      <c r="AB31" s="55"/>
      <c r="AC31" s="55"/>
      <c r="AL31" s="55"/>
      <c r="AM31" s="55"/>
      <c r="AN31" s="55"/>
      <c r="AO31" s="102"/>
      <c r="AQ31" s="55"/>
      <c r="AZ31" s="55"/>
      <c r="BC31" s="55"/>
      <c r="BD31" s="55"/>
      <c r="BF31" s="102"/>
      <c r="BH31" s="102"/>
      <c r="BW31" s="102"/>
    </row>
    <row r="32" spans="14:75" ht="12.75">
      <c r="N32" s="104">
        <v>26</v>
      </c>
      <c r="O32" s="50">
        <f t="shared" si="3"/>
        <v>2095410.66</v>
      </c>
      <c r="P32" s="51">
        <f>(IF('Net present values'!$D$7="Declining (3.5%)",'Discount Factors'!$D29,IF('Net present values'!$D$7="Constant (3.5%)",'Discount Factors'!$E29,IF('Net present values'!$D$7="Constant (5%)",'Discount Factors'!$F29,IF('Net present values'!$D$7="Constant (8%)",'Discount Factors'!$G29,)))))*O32</f>
        <v>856682.8135876717</v>
      </c>
      <c r="R32" s="50">
        <f t="shared" si="0"/>
        <v>0</v>
      </c>
      <c r="S32" s="51">
        <f>(IF('Net present values'!$D$7="Declining (3.5%)",'Discount Factors'!$D29,IF('Net present values'!$D$7="Constant (3.5%)",'Discount Factors'!$E29,IF('Net present values'!$D$7="Constant (5%)",'Discount Factors'!$F29,IF('Net present values'!$D$7="Constant (8%)",'Discount Factors'!$G29,)))))*R32</f>
        <v>0</v>
      </c>
      <c r="T32" s="28"/>
      <c r="U32" s="58">
        <f t="shared" si="1"/>
        <v>0</v>
      </c>
      <c r="V32" s="51">
        <f>(IF('Net present values'!$D$7="Declining (3.5%)",'Discount Factors'!$D29,IF('Net present values'!$D$7="Constant (3.5%)",'Discount Factors'!$E29,IF('Net present values'!$D$7="Constant (5%)",'Discount Factors'!$F29,IF('Net present values'!$D$7="Constant (8%)",'Discount Factors'!$G29,)))))*U32</f>
        <v>0</v>
      </c>
      <c r="AA32" s="55"/>
      <c r="AB32" s="55"/>
      <c r="AC32" s="55"/>
      <c r="AL32" s="55"/>
      <c r="AM32" s="55"/>
      <c r="AN32" s="55"/>
      <c r="AO32" s="102"/>
      <c r="AQ32" s="55"/>
      <c r="AZ32" s="55"/>
      <c r="BC32" s="55"/>
      <c r="BD32" s="55"/>
      <c r="BF32" s="102"/>
      <c r="BH32" s="102"/>
      <c r="BW32" s="102"/>
    </row>
    <row r="33" spans="14:75" ht="12.75">
      <c r="N33" s="104">
        <v>27</v>
      </c>
      <c r="O33" s="50">
        <f t="shared" si="3"/>
        <v>2095410.66</v>
      </c>
      <c r="P33" s="51">
        <f>(IF('Net present values'!$D$7="Declining (3.5%)",'Discount Factors'!$D30,IF('Net present values'!$D$7="Constant (3.5%)",'Discount Factors'!$E30,IF('Net present values'!$D$7="Constant (5%)",'Discount Factors'!$F30,IF('Net present values'!$D$7="Constant (8%)",'Discount Factors'!$G30,)))))*O33</f>
        <v>827712.8633697311</v>
      </c>
      <c r="R33" s="50">
        <f t="shared" si="0"/>
        <v>0</v>
      </c>
      <c r="S33" s="51">
        <f>(IF('Net present values'!$D$7="Declining (3.5%)",'Discount Factors'!$D30,IF('Net present values'!$D$7="Constant (3.5%)",'Discount Factors'!$E30,IF('Net present values'!$D$7="Constant (5%)",'Discount Factors'!$F30,IF('Net present values'!$D$7="Constant (8%)",'Discount Factors'!$G30,)))))*R33</f>
        <v>0</v>
      </c>
      <c r="T33" s="28"/>
      <c r="U33" s="58">
        <f t="shared" si="1"/>
        <v>0</v>
      </c>
      <c r="V33" s="51">
        <f>(IF('Net present values'!$D$7="Declining (3.5%)",'Discount Factors'!$D30,IF('Net present values'!$D$7="Constant (3.5%)",'Discount Factors'!$E30,IF('Net present values'!$D$7="Constant (5%)",'Discount Factors'!$F30,IF('Net present values'!$D$7="Constant (8%)",'Discount Factors'!$G30,)))))*U33</f>
        <v>0</v>
      </c>
      <c r="AA33" s="55"/>
      <c r="AB33" s="55"/>
      <c r="AC33" s="55"/>
      <c r="AL33" s="55"/>
      <c r="AM33" s="55"/>
      <c r="AN33" s="55"/>
      <c r="AO33" s="102"/>
      <c r="AQ33" s="55"/>
      <c r="AZ33" s="55"/>
      <c r="BC33" s="55"/>
      <c r="BD33" s="55"/>
      <c r="BF33" s="102"/>
      <c r="BH33" s="102"/>
      <c r="BW33" s="102"/>
    </row>
    <row r="34" spans="14:75" ht="12.75">
      <c r="N34" s="104">
        <v>28</v>
      </c>
      <c r="O34" s="50">
        <f t="shared" si="3"/>
        <v>2095410.66</v>
      </c>
      <c r="P34" s="51">
        <f>(IF('Net present values'!$D$7="Declining (3.5%)",'Discount Factors'!$D31,IF('Net present values'!$D$7="Constant (3.5%)",'Discount Factors'!$E31,IF('Net present values'!$D$7="Constant (5%)",'Discount Factors'!$F31,IF('Net present values'!$D$7="Constant (8%)",'Discount Factors'!$G31,)))))*O34</f>
        <v>799722.573304088</v>
      </c>
      <c r="R34" s="50">
        <f t="shared" si="0"/>
        <v>0</v>
      </c>
      <c r="S34" s="51">
        <f>(IF('Net present values'!$D$7="Declining (3.5%)",'Discount Factors'!$D31,IF('Net present values'!$D$7="Constant (3.5%)",'Discount Factors'!$E31,IF('Net present values'!$D$7="Constant (5%)",'Discount Factors'!$F31,IF('Net present values'!$D$7="Constant (8%)",'Discount Factors'!$G31,)))))*R34</f>
        <v>0</v>
      </c>
      <c r="T34" s="28"/>
      <c r="U34" s="58">
        <f t="shared" si="1"/>
        <v>0</v>
      </c>
      <c r="V34" s="51">
        <f>(IF('Net present values'!$D$7="Declining (3.5%)",'Discount Factors'!$D31,IF('Net present values'!$D$7="Constant (3.5%)",'Discount Factors'!$E31,IF('Net present values'!$D$7="Constant (5%)",'Discount Factors'!$F31,IF('Net present values'!$D$7="Constant (8%)",'Discount Factors'!$G31,)))))*U34</f>
        <v>0</v>
      </c>
      <c r="AA34" s="55"/>
      <c r="AB34" s="55"/>
      <c r="AC34" s="55"/>
      <c r="AL34" s="55"/>
      <c r="AM34" s="55"/>
      <c r="AN34" s="55"/>
      <c r="AO34" s="102"/>
      <c r="AQ34" s="55"/>
      <c r="AZ34" s="55"/>
      <c r="BC34" s="55"/>
      <c r="BD34" s="55"/>
      <c r="BF34" s="102"/>
      <c r="BH34" s="102"/>
      <c r="BW34" s="102"/>
    </row>
    <row r="35" spans="14:75" ht="12.75">
      <c r="N35" s="104">
        <v>29</v>
      </c>
      <c r="O35" s="50">
        <f t="shared" si="3"/>
        <v>2095410.66</v>
      </c>
      <c r="P35" s="51">
        <f>(IF('Net present values'!$D$7="Declining (3.5%)",'Discount Factors'!$D32,IF('Net present values'!$D$7="Constant (3.5%)",'Discount Factors'!$E32,IF('Net present values'!$D$7="Constant (5%)",'Discount Factors'!$F32,IF('Net present values'!$D$7="Constant (8%)",'Discount Factors'!$G32,)))))*O35</f>
        <v>772678.8147865587</v>
      </c>
      <c r="R35" s="50">
        <f t="shared" si="0"/>
        <v>0</v>
      </c>
      <c r="S35" s="51">
        <f>(IF('Net present values'!$D$7="Declining (3.5%)",'Discount Factors'!$D32,IF('Net present values'!$D$7="Constant (3.5%)",'Discount Factors'!$E32,IF('Net present values'!$D$7="Constant (5%)",'Discount Factors'!$F32,IF('Net present values'!$D$7="Constant (8%)",'Discount Factors'!$G32,)))))*R35</f>
        <v>0</v>
      </c>
      <c r="T35" s="28"/>
      <c r="U35" s="58">
        <f t="shared" si="1"/>
        <v>0</v>
      </c>
      <c r="V35" s="51">
        <f>(IF('Net present values'!$D$7="Declining (3.5%)",'Discount Factors'!$D32,IF('Net present values'!$D$7="Constant (3.5%)",'Discount Factors'!$E32,IF('Net present values'!$D$7="Constant (5%)",'Discount Factors'!$F32,IF('Net present values'!$D$7="Constant (8%)",'Discount Factors'!$G32,)))))*U35</f>
        <v>0</v>
      </c>
      <c r="AA35" s="55"/>
      <c r="AB35" s="55"/>
      <c r="AC35" s="55"/>
      <c r="AL35" s="55"/>
      <c r="AM35" s="55"/>
      <c r="AN35" s="55"/>
      <c r="AO35" s="102"/>
      <c r="AQ35" s="55"/>
      <c r="AZ35" s="55"/>
      <c r="BC35" s="55"/>
      <c r="BD35" s="55"/>
      <c r="BF35" s="102"/>
      <c r="BH35" s="102"/>
      <c r="BW35" s="102"/>
    </row>
    <row r="36" spans="14:75" ht="12.75">
      <c r="N36" s="104">
        <v>30</v>
      </c>
      <c r="O36" s="50">
        <f t="shared" si="3"/>
        <v>2095410.66</v>
      </c>
      <c r="P36" s="51">
        <f>(IF('Net present values'!$D$7="Declining (3.5%)",'Discount Factors'!$D33,IF('Net present values'!$D$7="Constant (3.5%)",'Discount Factors'!$E33,IF('Net present values'!$D$7="Constant (5%)",'Discount Factors'!$F33,IF('Net present values'!$D$7="Constant (8%)",'Discount Factors'!$G33,)))))*O36</f>
        <v>746549.5795039213</v>
      </c>
      <c r="R36" s="50">
        <f t="shared" si="0"/>
        <v>0</v>
      </c>
      <c r="S36" s="51">
        <f>(IF('Net present values'!$D$7="Declining (3.5%)",'Discount Factors'!$D33,IF('Net present values'!$D$7="Constant (3.5%)",'Discount Factors'!$E33,IF('Net present values'!$D$7="Constant (5%)",'Discount Factors'!$F33,IF('Net present values'!$D$7="Constant (8%)",'Discount Factors'!$G33,)))))*R36</f>
        <v>0</v>
      </c>
      <c r="T36" s="28"/>
      <c r="U36" s="58">
        <f t="shared" si="1"/>
        <v>0</v>
      </c>
      <c r="V36" s="51">
        <f>(IF('Net present values'!$D$7="Declining (3.5%)",'Discount Factors'!$D33,IF('Net present values'!$D$7="Constant (3.5%)",'Discount Factors'!$E33,IF('Net present values'!$D$7="Constant (5%)",'Discount Factors'!$F33,IF('Net present values'!$D$7="Constant (8%)",'Discount Factors'!$G33,)))))*U36</f>
        <v>0</v>
      </c>
      <c r="AA36" s="55"/>
      <c r="AB36" s="55"/>
      <c r="AC36" s="55"/>
      <c r="AL36" s="55"/>
      <c r="AM36" s="55"/>
      <c r="AN36" s="55"/>
      <c r="AO36" s="102"/>
      <c r="AQ36" s="55"/>
      <c r="AZ36" s="55"/>
      <c r="BC36" s="55"/>
      <c r="BD36" s="55"/>
      <c r="BF36" s="102"/>
      <c r="BH36" s="102"/>
      <c r="BW36" s="102"/>
    </row>
    <row r="37" spans="14:75" ht="12.75">
      <c r="N37" s="104">
        <v>31</v>
      </c>
      <c r="O37" s="50">
        <f t="shared" si="3"/>
        <v>2095410.66</v>
      </c>
      <c r="P37" s="51">
        <f>(IF('Net present values'!$D$7="Declining (3.5%)",'Discount Factors'!$D34,IF('Net present values'!$D$7="Constant (3.5%)",'Discount Factors'!$E34,IF('Net present values'!$D$7="Constant (5%)",'Discount Factors'!$F34,IF('Net present values'!$D$7="Constant (8%)",'Discount Factors'!$G34,)))))*O37</f>
        <v>724805.4169940983</v>
      </c>
      <c r="R37" s="50">
        <f t="shared" si="0"/>
        <v>0</v>
      </c>
      <c r="S37" s="51">
        <f>(IF('Net present values'!$D$7="Declining (3.5%)",'Discount Factors'!$D34,IF('Net present values'!$D$7="Constant (3.5%)",'Discount Factors'!$E34,IF('Net present values'!$D$7="Constant (5%)",'Discount Factors'!$F34,IF('Net present values'!$D$7="Constant (8%)",'Discount Factors'!$G34,)))))*R37</f>
        <v>0</v>
      </c>
      <c r="T37" s="28"/>
      <c r="U37" s="58">
        <f t="shared" si="1"/>
        <v>0</v>
      </c>
      <c r="V37" s="51">
        <f>(IF('Net present values'!$D$7="Declining (3.5%)",'Discount Factors'!$D34,IF('Net present values'!$D$7="Constant (3.5%)",'Discount Factors'!$E34,IF('Net present values'!$D$7="Constant (5%)",'Discount Factors'!$F34,IF('Net present values'!$D$7="Constant (8%)",'Discount Factors'!$G34,)))))*U37</f>
        <v>0</v>
      </c>
      <c r="AA37" s="55"/>
      <c r="AB37" s="55"/>
      <c r="AC37" s="55"/>
      <c r="AL37" s="55"/>
      <c r="AM37" s="55"/>
      <c r="AN37" s="55"/>
      <c r="AO37" s="102"/>
      <c r="AQ37" s="55"/>
      <c r="AZ37" s="55"/>
      <c r="BC37" s="55"/>
      <c r="BD37" s="55"/>
      <c r="BF37" s="102"/>
      <c r="BH37" s="102"/>
      <c r="BW37" s="102"/>
    </row>
    <row r="38" spans="14:75" ht="12.75">
      <c r="N38" s="104">
        <v>32</v>
      </c>
      <c r="O38" s="50">
        <f t="shared" si="3"/>
        <v>2095410.66</v>
      </c>
      <c r="P38" s="51">
        <f>(IF('Net present values'!$D$7="Declining (3.5%)",'Discount Factors'!$D35,IF('Net present values'!$D$7="Constant (3.5%)",'Discount Factors'!$E35,IF('Net present values'!$D$7="Constant (5%)",'Discount Factors'!$F35,IF('Net present values'!$D$7="Constant (8%)",'Discount Factors'!$G35,)))))*O38</f>
        <v>703694.5796059208</v>
      </c>
      <c r="R38" s="50">
        <f t="shared" si="0"/>
        <v>0</v>
      </c>
      <c r="S38" s="51">
        <f>(IF('Net present values'!$D$7="Declining (3.5%)",'Discount Factors'!$D35,IF('Net present values'!$D$7="Constant (3.5%)",'Discount Factors'!$E35,IF('Net present values'!$D$7="Constant (5%)",'Discount Factors'!$F35,IF('Net present values'!$D$7="Constant (8%)",'Discount Factors'!$G35,)))))*R38</f>
        <v>0</v>
      </c>
      <c r="T38" s="28"/>
      <c r="U38" s="58">
        <f t="shared" si="1"/>
        <v>0</v>
      </c>
      <c r="V38" s="51">
        <f>(IF('Net present values'!$D$7="Declining (3.5%)",'Discount Factors'!$D35,IF('Net present values'!$D$7="Constant (3.5%)",'Discount Factors'!$E35,IF('Net present values'!$D$7="Constant (5%)",'Discount Factors'!$F35,IF('Net present values'!$D$7="Constant (8%)",'Discount Factors'!$G35,)))))*U38</f>
        <v>0</v>
      </c>
      <c r="AA38" s="55"/>
      <c r="AB38" s="55"/>
      <c r="AC38" s="55"/>
      <c r="AL38" s="55"/>
      <c r="AM38" s="55"/>
      <c r="AN38" s="55"/>
      <c r="AO38" s="102"/>
      <c r="AQ38" s="55"/>
      <c r="AZ38" s="55"/>
      <c r="BC38" s="55"/>
      <c r="BD38" s="55"/>
      <c r="BF38" s="102"/>
      <c r="BH38" s="102"/>
      <c r="BW38" s="102"/>
    </row>
    <row r="39" spans="14:75" ht="12.75">
      <c r="N39" s="104">
        <v>33</v>
      </c>
      <c r="O39" s="50">
        <f t="shared" si="3"/>
        <v>2095410.66</v>
      </c>
      <c r="P39" s="51">
        <f>(IF('Net present values'!$D$7="Declining (3.5%)",'Discount Factors'!$D36,IF('Net present values'!$D$7="Constant (3.5%)",'Discount Factors'!$E36,IF('Net present values'!$D$7="Constant (5%)",'Discount Factors'!$F36,IF('Net present values'!$D$7="Constant (8%)",'Discount Factors'!$G36,)))))*O39</f>
        <v>683198.6209766222</v>
      </c>
      <c r="R39" s="50">
        <f t="shared" si="0"/>
        <v>0</v>
      </c>
      <c r="S39" s="51">
        <f>(IF('Net present values'!$D$7="Declining (3.5%)",'Discount Factors'!$D36,IF('Net present values'!$D$7="Constant (3.5%)",'Discount Factors'!$E36,IF('Net present values'!$D$7="Constant (5%)",'Discount Factors'!$F36,IF('Net present values'!$D$7="Constant (8%)",'Discount Factors'!$G36,)))))*R39</f>
        <v>0</v>
      </c>
      <c r="T39" s="28"/>
      <c r="U39" s="58">
        <f t="shared" si="1"/>
        <v>0</v>
      </c>
      <c r="V39" s="51">
        <f>(IF('Net present values'!$D$7="Declining (3.5%)",'Discount Factors'!$D36,IF('Net present values'!$D$7="Constant (3.5%)",'Discount Factors'!$E36,IF('Net present values'!$D$7="Constant (5%)",'Discount Factors'!$F36,IF('Net present values'!$D$7="Constant (8%)",'Discount Factors'!$G36,)))))*U39</f>
        <v>0</v>
      </c>
      <c r="AA39" s="55"/>
      <c r="AB39" s="55"/>
      <c r="AC39" s="55"/>
      <c r="AL39" s="55"/>
      <c r="AM39" s="55"/>
      <c r="AN39" s="55"/>
      <c r="AO39" s="102"/>
      <c r="AQ39" s="55"/>
      <c r="AZ39" s="55"/>
      <c r="BC39" s="55"/>
      <c r="BD39" s="55"/>
      <c r="BF39" s="102"/>
      <c r="BH39" s="102"/>
      <c r="BW39" s="102"/>
    </row>
    <row r="40" spans="14:75" ht="12.75">
      <c r="N40" s="104">
        <v>34</v>
      </c>
      <c r="O40" s="50">
        <f t="shared" si="3"/>
        <v>2095410.66</v>
      </c>
      <c r="P40" s="51">
        <f>(IF('Net present values'!$D$7="Declining (3.5%)",'Discount Factors'!$D37,IF('Net present values'!$D$7="Constant (3.5%)",'Discount Factors'!$E37,IF('Net present values'!$D$7="Constant (5%)",'Discount Factors'!$F37,IF('Net present values'!$D$7="Constant (8%)",'Discount Factors'!$G37,)))))*O40</f>
        <v>663299.632016138</v>
      </c>
      <c r="R40" s="50">
        <f t="shared" si="0"/>
        <v>0</v>
      </c>
      <c r="S40" s="51">
        <f>(IF('Net present values'!$D$7="Declining (3.5%)",'Discount Factors'!$D37,IF('Net present values'!$D$7="Constant (3.5%)",'Discount Factors'!$E37,IF('Net present values'!$D$7="Constant (5%)",'Discount Factors'!$F37,IF('Net present values'!$D$7="Constant (8%)",'Discount Factors'!$G37,)))))*R40</f>
        <v>0</v>
      </c>
      <c r="T40" s="28"/>
      <c r="U40" s="58">
        <f t="shared" si="1"/>
        <v>0</v>
      </c>
      <c r="V40" s="51">
        <f>(IF('Net present values'!$D$7="Declining (3.5%)",'Discount Factors'!$D37,IF('Net present values'!$D$7="Constant (3.5%)",'Discount Factors'!$E37,IF('Net present values'!$D$7="Constant (5%)",'Discount Factors'!$F37,IF('Net present values'!$D$7="Constant (8%)",'Discount Factors'!$G37,)))))*U40</f>
        <v>0</v>
      </c>
      <c r="AA40" s="55"/>
      <c r="AB40" s="55"/>
      <c r="AC40" s="55"/>
      <c r="AL40" s="55"/>
      <c r="AM40" s="55"/>
      <c r="AN40" s="55"/>
      <c r="AO40" s="102"/>
      <c r="AQ40" s="55"/>
      <c r="AZ40" s="55"/>
      <c r="BC40" s="55"/>
      <c r="BD40" s="55"/>
      <c r="BF40" s="102"/>
      <c r="BH40" s="102"/>
      <c r="BW40" s="102"/>
    </row>
    <row r="41" spans="14:75" ht="12.75">
      <c r="N41" s="104">
        <v>35</v>
      </c>
      <c r="O41" s="50">
        <f t="shared" si="3"/>
        <v>2095410.66</v>
      </c>
      <c r="P41" s="51">
        <f>(IF('Net present values'!$D$7="Declining (3.5%)",'Discount Factors'!$D38,IF('Net present values'!$D$7="Constant (3.5%)",'Discount Factors'!$E38,IF('Net present values'!$D$7="Constant (5%)",'Discount Factors'!$F38,IF('Net present values'!$D$7="Constant (8%)",'Discount Factors'!$G38,)))))*O41</f>
        <v>643980.2252583865</v>
      </c>
      <c r="R41" s="50">
        <f t="shared" si="0"/>
        <v>0</v>
      </c>
      <c r="S41" s="51">
        <f>(IF('Net present values'!$D$7="Declining (3.5%)",'Discount Factors'!$D38,IF('Net present values'!$D$7="Constant (3.5%)",'Discount Factors'!$E38,IF('Net present values'!$D$7="Constant (5%)",'Discount Factors'!$F38,IF('Net present values'!$D$7="Constant (8%)",'Discount Factors'!$G38,)))))*R41</f>
        <v>0</v>
      </c>
      <c r="T41" s="28"/>
      <c r="U41" s="58">
        <f t="shared" si="1"/>
        <v>0</v>
      </c>
      <c r="V41" s="51">
        <f>(IF('Net present values'!$D$7="Declining (3.5%)",'Discount Factors'!$D38,IF('Net present values'!$D$7="Constant (3.5%)",'Discount Factors'!$E38,IF('Net present values'!$D$7="Constant (5%)",'Discount Factors'!$F38,IF('Net present values'!$D$7="Constant (8%)",'Discount Factors'!$G38,)))))*U41</f>
        <v>0</v>
      </c>
      <c r="AA41" s="55"/>
      <c r="AB41" s="55"/>
      <c r="AC41" s="55"/>
      <c r="AL41" s="55"/>
      <c r="AM41" s="55"/>
      <c r="AN41" s="55"/>
      <c r="AO41" s="102"/>
      <c r="AQ41" s="55"/>
      <c r="AZ41" s="55"/>
      <c r="BC41" s="55"/>
      <c r="BD41" s="55"/>
      <c r="BF41" s="102"/>
      <c r="BH41" s="102"/>
      <c r="BW41" s="102"/>
    </row>
    <row r="42" spans="14:75" ht="12.75">
      <c r="N42" s="104">
        <v>36</v>
      </c>
      <c r="O42" s="50">
        <f t="shared" si="3"/>
        <v>2095410.66</v>
      </c>
      <c r="P42" s="51">
        <f>(IF('Net present values'!$D$7="Declining (3.5%)",'Discount Factors'!$D39,IF('Net present values'!$D$7="Constant (3.5%)",'Discount Factors'!$E39,IF('Net present values'!$D$7="Constant (5%)",'Discount Factors'!$F39,IF('Net present values'!$D$7="Constant (8%)",'Discount Factors'!$G39,)))))*O42</f>
        <v>625223.5196683364</v>
      </c>
      <c r="R42" s="50">
        <f t="shared" si="0"/>
        <v>0</v>
      </c>
      <c r="S42" s="51">
        <f>(IF('Net present values'!$D$7="Declining (3.5%)",'Discount Factors'!$D39,IF('Net present values'!$D$7="Constant (3.5%)",'Discount Factors'!$E39,IF('Net present values'!$D$7="Constant (5%)",'Discount Factors'!$F39,IF('Net present values'!$D$7="Constant (8%)",'Discount Factors'!$G39,)))))*R42</f>
        <v>0</v>
      </c>
      <c r="T42" s="28"/>
      <c r="U42" s="58">
        <f t="shared" si="1"/>
        <v>0</v>
      </c>
      <c r="V42" s="51">
        <f>(IF('Net present values'!$D$7="Declining (3.5%)",'Discount Factors'!$D39,IF('Net present values'!$D$7="Constant (3.5%)",'Discount Factors'!$E39,IF('Net present values'!$D$7="Constant (5%)",'Discount Factors'!$F39,IF('Net present values'!$D$7="Constant (8%)",'Discount Factors'!$G39,)))))*U42</f>
        <v>0</v>
      </c>
      <c r="AA42" s="55"/>
      <c r="AB42" s="55"/>
      <c r="AC42" s="55"/>
      <c r="AL42" s="55"/>
      <c r="AM42" s="55"/>
      <c r="AN42" s="55"/>
      <c r="AO42" s="102"/>
      <c r="AQ42" s="55"/>
      <c r="AZ42" s="55"/>
      <c r="BC42" s="55"/>
      <c r="BD42" s="55"/>
      <c r="BF42" s="102"/>
      <c r="BH42" s="102"/>
      <c r="BW42" s="102"/>
    </row>
    <row r="43" spans="14:75" ht="12.75">
      <c r="N43" s="104">
        <v>37</v>
      </c>
      <c r="O43" s="50">
        <f t="shared" si="3"/>
        <v>2095410.66</v>
      </c>
      <c r="P43" s="51">
        <f>(IF('Net present values'!$D$7="Declining (3.5%)",'Discount Factors'!$D40,IF('Net present values'!$D$7="Constant (3.5%)",'Discount Factors'!$E40,IF('Net present values'!$D$7="Constant (5%)",'Discount Factors'!$F40,IF('Net present values'!$D$7="Constant (8%)",'Discount Factors'!$G40,)))))*O43</f>
        <v>607013.1258915886</v>
      </c>
      <c r="R43" s="50">
        <f t="shared" si="0"/>
        <v>0</v>
      </c>
      <c r="S43" s="51">
        <f>(IF('Net present values'!$D$7="Declining (3.5%)",'Discount Factors'!$D40,IF('Net present values'!$D$7="Constant (3.5%)",'Discount Factors'!$E40,IF('Net present values'!$D$7="Constant (5%)",'Discount Factors'!$F40,IF('Net present values'!$D$7="Constant (8%)",'Discount Factors'!$G40,)))))*R43</f>
        <v>0</v>
      </c>
      <c r="T43" s="28"/>
      <c r="U43" s="58">
        <f t="shared" si="1"/>
        <v>0</v>
      </c>
      <c r="V43" s="51">
        <f>(IF('Net present values'!$D$7="Declining (3.5%)",'Discount Factors'!$D40,IF('Net present values'!$D$7="Constant (3.5%)",'Discount Factors'!$E40,IF('Net present values'!$D$7="Constant (5%)",'Discount Factors'!$F40,IF('Net present values'!$D$7="Constant (8%)",'Discount Factors'!$G40,)))))*U43</f>
        <v>0</v>
      </c>
      <c r="AA43" s="55"/>
      <c r="AB43" s="55"/>
      <c r="AC43" s="55"/>
      <c r="AL43" s="55"/>
      <c r="AM43" s="55"/>
      <c r="AN43" s="55"/>
      <c r="AO43" s="102"/>
      <c r="AQ43" s="55"/>
      <c r="AZ43" s="55"/>
      <c r="BC43" s="55"/>
      <c r="BD43" s="55"/>
      <c r="BF43" s="102"/>
      <c r="BH43" s="102"/>
      <c r="BW43" s="102"/>
    </row>
    <row r="44" spans="14:75" ht="12.75">
      <c r="N44" s="104">
        <v>38</v>
      </c>
      <c r="O44" s="50">
        <f t="shared" si="3"/>
        <v>2095410.66</v>
      </c>
      <c r="P44" s="51">
        <f>(IF('Net present values'!$D$7="Declining (3.5%)",'Discount Factors'!$D41,IF('Net present values'!$D$7="Constant (3.5%)",'Discount Factors'!$E41,IF('Net present values'!$D$7="Constant (5%)",'Discount Factors'!$F41,IF('Net present values'!$D$7="Constant (8%)",'Discount Factors'!$G41,)))))*O44</f>
        <v>589333.1319335813</v>
      </c>
      <c r="R44" s="50">
        <f t="shared" si="0"/>
        <v>0</v>
      </c>
      <c r="S44" s="51">
        <f>(IF('Net present values'!$D$7="Declining (3.5%)",'Discount Factors'!$D41,IF('Net present values'!$D$7="Constant (3.5%)",'Discount Factors'!$E41,IF('Net present values'!$D$7="Constant (5%)",'Discount Factors'!$F41,IF('Net present values'!$D$7="Constant (8%)",'Discount Factors'!$G41,)))))*R44</f>
        <v>0</v>
      </c>
      <c r="T44" s="28"/>
      <c r="U44" s="58">
        <f t="shared" si="1"/>
        <v>0</v>
      </c>
      <c r="V44" s="51">
        <f>(IF('Net present values'!$D$7="Declining (3.5%)",'Discount Factors'!$D41,IF('Net present values'!$D$7="Constant (3.5%)",'Discount Factors'!$E41,IF('Net present values'!$D$7="Constant (5%)",'Discount Factors'!$F41,IF('Net present values'!$D$7="Constant (8%)",'Discount Factors'!$G41,)))))*U44</f>
        <v>0</v>
      </c>
      <c r="AA44" s="55"/>
      <c r="AB44" s="55"/>
      <c r="AC44" s="55"/>
      <c r="AL44" s="55"/>
      <c r="AM44" s="55"/>
      <c r="AN44" s="55"/>
      <c r="AO44" s="102"/>
      <c r="AQ44" s="55"/>
      <c r="AZ44" s="55"/>
      <c r="BC44" s="55"/>
      <c r="BD44" s="55"/>
      <c r="BF44" s="102"/>
      <c r="BH44" s="102"/>
      <c r="BW44" s="102"/>
    </row>
    <row r="45" spans="14:75" ht="12.75">
      <c r="N45" s="104">
        <v>39</v>
      </c>
      <c r="O45" s="50">
        <f t="shared" si="3"/>
        <v>2095410.66</v>
      </c>
      <c r="P45" s="51">
        <f>(IF('Net present values'!$D$7="Declining (3.5%)",'Discount Factors'!$D42,IF('Net present values'!$D$7="Constant (3.5%)",'Discount Factors'!$E42,IF('Net present values'!$D$7="Constant (5%)",'Discount Factors'!$F42,IF('Net present values'!$D$7="Constant (8%)",'Discount Factors'!$G42,)))))*O45</f>
        <v>572168.0892559042</v>
      </c>
      <c r="R45" s="50">
        <f t="shared" si="0"/>
        <v>0</v>
      </c>
      <c r="S45" s="51">
        <f>(IF('Net present values'!$D$7="Declining (3.5%)",'Discount Factors'!$D42,IF('Net present values'!$D$7="Constant (3.5%)",'Discount Factors'!$E42,IF('Net present values'!$D$7="Constant (5%)",'Discount Factors'!$F42,IF('Net present values'!$D$7="Constant (8%)",'Discount Factors'!$G42,)))))*R45</f>
        <v>0</v>
      </c>
      <c r="T45" s="28"/>
      <c r="U45" s="58">
        <f t="shared" si="1"/>
        <v>0</v>
      </c>
      <c r="V45" s="51">
        <f>(IF('Net present values'!$D$7="Declining (3.5%)",'Discount Factors'!$D42,IF('Net present values'!$D$7="Constant (3.5%)",'Discount Factors'!$E42,IF('Net present values'!$D$7="Constant (5%)",'Discount Factors'!$F42,IF('Net present values'!$D$7="Constant (8%)",'Discount Factors'!$G42,)))))*U45</f>
        <v>0</v>
      </c>
      <c r="AA45" s="55"/>
      <c r="AB45" s="55"/>
      <c r="AC45" s="55"/>
      <c r="AL45" s="55"/>
      <c r="AM45" s="55"/>
      <c r="AN45" s="55"/>
      <c r="AO45" s="102"/>
      <c r="AQ45" s="55"/>
      <c r="AZ45" s="55"/>
      <c r="BC45" s="55"/>
      <c r="BD45" s="55"/>
      <c r="BF45" s="102"/>
      <c r="BH45" s="102"/>
      <c r="BW45" s="102"/>
    </row>
    <row r="46" spans="14:75" ht="12.75">
      <c r="N46" s="104">
        <v>40</v>
      </c>
      <c r="O46" s="50">
        <f t="shared" si="3"/>
        <v>2095410.66</v>
      </c>
      <c r="P46" s="51">
        <f>(IF('Net present values'!$D$7="Declining (3.5%)",'Discount Factors'!$D43,IF('Net present values'!$D$7="Constant (3.5%)",'Discount Factors'!$E43,IF('Net present values'!$D$7="Constant (5%)",'Discount Factors'!$F43,IF('Net present values'!$D$7="Constant (8%)",'Discount Factors'!$G43,)))))*O46</f>
        <v>555502.9992775768</v>
      </c>
      <c r="R46" s="50">
        <f t="shared" si="0"/>
        <v>0</v>
      </c>
      <c r="S46" s="51">
        <f>(IF('Net present values'!$D$7="Declining (3.5%)",'Discount Factors'!$D43,IF('Net present values'!$D$7="Constant (3.5%)",'Discount Factors'!$E43,IF('Net present values'!$D$7="Constant (5%)",'Discount Factors'!$F43,IF('Net present values'!$D$7="Constant (8%)",'Discount Factors'!$G43,)))))*R46</f>
        <v>0</v>
      </c>
      <c r="T46" s="28"/>
      <c r="U46" s="58">
        <f t="shared" si="1"/>
        <v>0</v>
      </c>
      <c r="V46" s="51">
        <f>(IF('Net present values'!$D$7="Declining (3.5%)",'Discount Factors'!$D43,IF('Net present values'!$D$7="Constant (3.5%)",'Discount Factors'!$E43,IF('Net present values'!$D$7="Constant (5%)",'Discount Factors'!$F43,IF('Net present values'!$D$7="Constant (8%)",'Discount Factors'!$G43,)))))*U46</f>
        <v>0</v>
      </c>
      <c r="AA46" s="55"/>
      <c r="AB46" s="55"/>
      <c r="AC46" s="55"/>
      <c r="AL46" s="55"/>
      <c r="AM46" s="55"/>
      <c r="AN46" s="55"/>
      <c r="AO46" s="102"/>
      <c r="AQ46" s="55"/>
      <c r="AZ46" s="55"/>
      <c r="BC46" s="55"/>
      <c r="BD46" s="55"/>
      <c r="BF46" s="102"/>
      <c r="BH46" s="102"/>
      <c r="BW46" s="102"/>
    </row>
    <row r="47" spans="14:75" ht="12.75">
      <c r="N47" s="104">
        <v>41</v>
      </c>
      <c r="O47" s="50">
        <f t="shared" si="3"/>
        <v>2095410.66</v>
      </c>
      <c r="P47" s="51">
        <f>(IF('Net present values'!$D$7="Declining (3.5%)",'Discount Factors'!$D44,IF('Net present values'!$D$7="Constant (3.5%)",'Discount Factors'!$E44,IF('Net present values'!$D$7="Constant (5%)",'Discount Factors'!$F44,IF('Net present values'!$D$7="Constant (8%)",'Discount Factors'!$G44,)))))*O47</f>
        <v>539323.3002694921</v>
      </c>
      <c r="R47" s="50">
        <f t="shared" si="0"/>
        <v>0</v>
      </c>
      <c r="S47" s="51">
        <f>(IF('Net present values'!$D$7="Declining (3.5%)",'Discount Factors'!$D44,IF('Net present values'!$D$7="Constant (3.5%)",'Discount Factors'!$E44,IF('Net present values'!$D$7="Constant (5%)",'Discount Factors'!$F44,IF('Net present values'!$D$7="Constant (8%)",'Discount Factors'!$G44,)))))*R47</f>
        <v>0</v>
      </c>
      <c r="T47" s="28"/>
      <c r="U47" s="58">
        <f t="shared" si="1"/>
        <v>0</v>
      </c>
      <c r="V47" s="51">
        <f>(IF('Net present values'!$D$7="Declining (3.5%)",'Discount Factors'!$D44,IF('Net present values'!$D$7="Constant (3.5%)",'Discount Factors'!$E44,IF('Net present values'!$D$7="Constant (5%)",'Discount Factors'!$F44,IF('Net present values'!$D$7="Constant (8%)",'Discount Factors'!$G44,)))))*U47</f>
        <v>0</v>
      </c>
      <c r="AA47" s="55"/>
      <c r="AB47" s="55"/>
      <c r="AC47" s="55"/>
      <c r="AL47" s="55"/>
      <c r="AM47" s="55"/>
      <c r="AN47" s="55"/>
      <c r="AO47" s="102"/>
      <c r="AQ47" s="55"/>
      <c r="AZ47" s="55"/>
      <c r="BC47" s="55"/>
      <c r="BD47" s="55"/>
      <c r="BF47" s="102"/>
      <c r="BH47" s="102"/>
      <c r="BW47" s="102"/>
    </row>
    <row r="48" spans="14:75" ht="12.75">
      <c r="N48" s="104">
        <v>42</v>
      </c>
      <c r="O48" s="50">
        <f t="shared" si="3"/>
        <v>2095410.66</v>
      </c>
      <c r="P48" s="51">
        <f>(IF('Net present values'!$D$7="Declining (3.5%)",'Discount Factors'!$D45,IF('Net present values'!$D$7="Constant (3.5%)",'Discount Factors'!$E45,IF('Net present values'!$D$7="Constant (5%)",'Discount Factors'!$F45,IF('Net present values'!$D$7="Constant (8%)",'Discount Factors'!$G45,)))))*O48</f>
        <v>523614.85463057493</v>
      </c>
      <c r="R48" s="50">
        <f t="shared" si="0"/>
        <v>0</v>
      </c>
      <c r="S48" s="51">
        <f>(IF('Net present values'!$D$7="Declining (3.5%)",'Discount Factors'!$D45,IF('Net present values'!$D$7="Constant (3.5%)",'Discount Factors'!$E45,IF('Net present values'!$D$7="Constant (5%)",'Discount Factors'!$F45,IF('Net present values'!$D$7="Constant (8%)",'Discount Factors'!$G45,)))))*R48</f>
        <v>0</v>
      </c>
      <c r="T48" s="28"/>
      <c r="U48" s="58">
        <f t="shared" si="1"/>
        <v>0</v>
      </c>
      <c r="V48" s="51">
        <f>(IF('Net present values'!$D$7="Declining (3.5%)",'Discount Factors'!$D45,IF('Net present values'!$D$7="Constant (3.5%)",'Discount Factors'!$E45,IF('Net present values'!$D$7="Constant (5%)",'Discount Factors'!$F45,IF('Net present values'!$D$7="Constant (8%)",'Discount Factors'!$G45,)))))*U48</f>
        <v>0</v>
      </c>
      <c r="AA48" s="55"/>
      <c r="AB48" s="55"/>
      <c r="AC48" s="55"/>
      <c r="AL48" s="55"/>
      <c r="AM48" s="55"/>
      <c r="AN48" s="55"/>
      <c r="AO48" s="102"/>
      <c r="AQ48" s="55"/>
      <c r="AZ48" s="55"/>
      <c r="BC48" s="55"/>
      <c r="BD48" s="55"/>
      <c r="BF48" s="102"/>
      <c r="BH48" s="102"/>
      <c r="BW48" s="102"/>
    </row>
    <row r="49" spans="14:75" ht="12.75">
      <c r="N49" s="104">
        <v>43</v>
      </c>
      <c r="O49" s="50">
        <f t="shared" si="3"/>
        <v>2095410.66</v>
      </c>
      <c r="P49" s="51">
        <f>(IF('Net present values'!$D$7="Declining (3.5%)",'Discount Factors'!$D46,IF('Net present values'!$D$7="Constant (3.5%)",'Discount Factors'!$E46,IF('Net present values'!$D$7="Constant (5%)",'Discount Factors'!$F46,IF('Net present values'!$D$7="Constant (8%)",'Discount Factors'!$G46,)))))*O49</f>
        <v>508363.93653453875</v>
      </c>
      <c r="R49" s="50">
        <f t="shared" si="0"/>
        <v>0</v>
      </c>
      <c r="S49" s="51">
        <f>(IF('Net present values'!$D$7="Declining (3.5%)",'Discount Factors'!$D46,IF('Net present values'!$D$7="Constant (3.5%)",'Discount Factors'!$E46,IF('Net present values'!$D$7="Constant (5%)",'Discount Factors'!$F46,IF('Net present values'!$D$7="Constant (8%)",'Discount Factors'!$G46,)))))*R49</f>
        <v>0</v>
      </c>
      <c r="T49" s="28"/>
      <c r="U49" s="58">
        <f t="shared" si="1"/>
        <v>0</v>
      </c>
      <c r="V49" s="51">
        <f>(IF('Net present values'!$D$7="Declining (3.5%)",'Discount Factors'!$D46,IF('Net present values'!$D$7="Constant (3.5%)",'Discount Factors'!$E46,IF('Net present values'!$D$7="Constant (5%)",'Discount Factors'!$F46,IF('Net present values'!$D$7="Constant (8%)",'Discount Factors'!$G46,)))))*U49</f>
        <v>0</v>
      </c>
      <c r="AA49" s="55"/>
      <c r="AB49" s="55"/>
      <c r="AC49" s="55"/>
      <c r="AL49" s="55"/>
      <c r="AM49" s="55"/>
      <c r="AN49" s="55"/>
      <c r="AO49" s="102"/>
      <c r="AQ49" s="55"/>
      <c r="AZ49" s="55"/>
      <c r="BC49" s="55"/>
      <c r="BD49" s="55"/>
      <c r="BF49" s="102"/>
      <c r="BH49" s="102"/>
      <c r="BW49" s="102"/>
    </row>
    <row r="50" spans="14:75" ht="12.75">
      <c r="N50" s="104">
        <v>44</v>
      </c>
      <c r="O50" s="50">
        <f t="shared" si="3"/>
        <v>2095410.66</v>
      </c>
      <c r="P50" s="51">
        <f>(IF('Net present values'!$D$7="Declining (3.5%)",'Discount Factors'!$D47,IF('Net present values'!$D$7="Constant (3.5%)",'Discount Factors'!$E47,IF('Net present values'!$D$7="Constant (5%)",'Discount Factors'!$F47,IF('Net present values'!$D$7="Constant (8%)",'Discount Factors'!$G47,)))))*O50</f>
        <v>493557.21993644536</v>
      </c>
      <c r="R50" s="50">
        <f t="shared" si="0"/>
        <v>0</v>
      </c>
      <c r="S50" s="51">
        <f>(IF('Net present values'!$D$7="Declining (3.5%)",'Discount Factors'!$D47,IF('Net present values'!$D$7="Constant (3.5%)",'Discount Factors'!$E47,IF('Net present values'!$D$7="Constant (5%)",'Discount Factors'!$F47,IF('Net present values'!$D$7="Constant (8%)",'Discount Factors'!$G47,)))))*R50</f>
        <v>0</v>
      </c>
      <c r="T50" s="28"/>
      <c r="U50" s="58">
        <f t="shared" si="1"/>
        <v>0</v>
      </c>
      <c r="V50" s="51">
        <f>(IF('Net present values'!$D$7="Declining (3.5%)",'Discount Factors'!$D47,IF('Net present values'!$D$7="Constant (3.5%)",'Discount Factors'!$E47,IF('Net present values'!$D$7="Constant (5%)",'Discount Factors'!$F47,IF('Net present values'!$D$7="Constant (8%)",'Discount Factors'!$G47,)))))*U50</f>
        <v>0</v>
      </c>
      <c r="AA50" s="55"/>
      <c r="AB50" s="55"/>
      <c r="AC50" s="55"/>
      <c r="AL50" s="55"/>
      <c r="AM50" s="55"/>
      <c r="AN50" s="55"/>
      <c r="AO50" s="102"/>
      <c r="AQ50" s="55"/>
      <c r="AZ50" s="55"/>
      <c r="BC50" s="55"/>
      <c r="BD50" s="55"/>
      <c r="BF50" s="102"/>
      <c r="BH50" s="102"/>
      <c r="BW50" s="102"/>
    </row>
    <row r="51" spans="14:75" ht="12.75">
      <c r="N51" s="104">
        <v>45</v>
      </c>
      <c r="O51" s="50">
        <f t="shared" si="3"/>
        <v>2095410.66</v>
      </c>
      <c r="P51" s="51">
        <f>(IF('Net present values'!$D$7="Declining (3.5%)",'Discount Factors'!$D48,IF('Net present values'!$D$7="Constant (3.5%)",'Discount Factors'!$E48,IF('Net present values'!$D$7="Constant (5%)",'Discount Factors'!$F48,IF('Net present values'!$D$7="Constant (8%)",'Discount Factors'!$G48,)))))*O51</f>
        <v>479181.76692858763</v>
      </c>
      <c r="R51" s="50">
        <f t="shared" si="0"/>
        <v>0</v>
      </c>
      <c r="S51" s="51">
        <f>(IF('Net present values'!$D$7="Declining (3.5%)",'Discount Factors'!$D48,IF('Net present values'!$D$7="Constant (3.5%)",'Discount Factors'!$E48,IF('Net present values'!$D$7="Constant (5%)",'Discount Factors'!$F48,IF('Net present values'!$D$7="Constant (8%)",'Discount Factors'!$G48,)))))*R51</f>
        <v>0</v>
      </c>
      <c r="T51" s="28"/>
      <c r="U51" s="58">
        <f t="shared" si="1"/>
        <v>0</v>
      </c>
      <c r="V51" s="51">
        <f>(IF('Net present values'!$D$7="Declining (3.5%)",'Discount Factors'!$D48,IF('Net present values'!$D$7="Constant (3.5%)",'Discount Factors'!$E48,IF('Net present values'!$D$7="Constant (5%)",'Discount Factors'!$F48,IF('Net present values'!$D$7="Constant (8%)",'Discount Factors'!$G48,)))))*U51</f>
        <v>0</v>
      </c>
      <c r="AA51" s="55"/>
      <c r="AB51" s="55"/>
      <c r="AC51" s="55"/>
      <c r="AL51" s="55"/>
      <c r="AM51" s="55"/>
      <c r="AN51" s="55"/>
      <c r="AO51" s="102"/>
      <c r="AQ51" s="55"/>
      <c r="AZ51" s="55"/>
      <c r="BC51" s="55"/>
      <c r="BD51" s="55"/>
      <c r="BF51" s="102"/>
      <c r="BH51" s="102"/>
      <c r="BW51" s="102"/>
    </row>
    <row r="52" spans="14:75" ht="12.75">
      <c r="N52" s="104">
        <v>46</v>
      </c>
      <c r="O52" s="50">
        <f t="shared" si="3"/>
        <v>2095410.66</v>
      </c>
      <c r="P52" s="51">
        <f>(IF('Net present values'!$D$7="Declining (3.5%)",'Discount Factors'!$D49,IF('Net present values'!$D$7="Constant (3.5%)",'Discount Factors'!$E49,IF('Net present values'!$D$7="Constant (5%)",'Discount Factors'!$F49,IF('Net present values'!$D$7="Constant (8%)",'Discount Factors'!$G49,)))))*O52</f>
        <v>465225.01643552206</v>
      </c>
      <c r="R52" s="50">
        <f t="shared" si="0"/>
        <v>0</v>
      </c>
      <c r="S52" s="51">
        <f>(IF('Net present values'!$D$7="Declining (3.5%)",'Discount Factors'!$D49,IF('Net present values'!$D$7="Constant (3.5%)",'Discount Factors'!$E49,IF('Net present values'!$D$7="Constant (5%)",'Discount Factors'!$F49,IF('Net present values'!$D$7="Constant (8%)",'Discount Factors'!$G49,)))))*R52</f>
        <v>0</v>
      </c>
      <c r="T52" s="28"/>
      <c r="U52" s="58">
        <f t="shared" si="1"/>
        <v>0</v>
      </c>
      <c r="V52" s="51">
        <f>(IF('Net present values'!$D$7="Declining (3.5%)",'Discount Factors'!$D49,IF('Net present values'!$D$7="Constant (3.5%)",'Discount Factors'!$E49,IF('Net present values'!$D$7="Constant (5%)",'Discount Factors'!$F49,IF('Net present values'!$D$7="Constant (8%)",'Discount Factors'!$G49,)))))*U52</f>
        <v>0</v>
      </c>
      <c r="AA52" s="55"/>
      <c r="AB52" s="55"/>
      <c r="AC52" s="55"/>
      <c r="AL52" s="55"/>
      <c r="AM52" s="55"/>
      <c r="AN52" s="55"/>
      <c r="AO52" s="102"/>
      <c r="AQ52" s="55"/>
      <c r="AZ52" s="55"/>
      <c r="BC52" s="55"/>
      <c r="BD52" s="55"/>
      <c r="BF52" s="102"/>
      <c r="BH52" s="102"/>
      <c r="BW52" s="102"/>
    </row>
    <row r="53" spans="14:75" ht="12.75">
      <c r="N53" s="104">
        <v>47</v>
      </c>
      <c r="O53" s="50">
        <f t="shared" si="3"/>
        <v>2095410.66</v>
      </c>
      <c r="P53" s="51">
        <f>(IF('Net present values'!$D$7="Declining (3.5%)",'Discount Factors'!$D50,IF('Net present values'!$D$7="Constant (3.5%)",'Discount Factors'!$E50,IF('Net present values'!$D$7="Constant (5%)",'Discount Factors'!$F50,IF('Net present values'!$D$7="Constant (8%)",'Discount Factors'!$G50,)))))*O53</f>
        <v>451674.77323837095</v>
      </c>
      <c r="R53" s="50">
        <f t="shared" si="0"/>
        <v>0</v>
      </c>
      <c r="S53" s="51">
        <f>(IF('Net present values'!$D$7="Declining (3.5%)",'Discount Factors'!$D50,IF('Net present values'!$D$7="Constant (3.5%)",'Discount Factors'!$E50,IF('Net present values'!$D$7="Constant (5%)",'Discount Factors'!$F50,IF('Net present values'!$D$7="Constant (8%)",'Discount Factors'!$G50,)))))*R53</f>
        <v>0</v>
      </c>
      <c r="T53" s="28"/>
      <c r="U53" s="58">
        <f t="shared" si="1"/>
        <v>0</v>
      </c>
      <c r="V53" s="51">
        <f>(IF('Net present values'!$D$7="Declining (3.5%)",'Discount Factors'!$D50,IF('Net present values'!$D$7="Constant (3.5%)",'Discount Factors'!$E50,IF('Net present values'!$D$7="Constant (5%)",'Discount Factors'!$F50,IF('Net present values'!$D$7="Constant (8%)",'Discount Factors'!$G50,)))))*U53</f>
        <v>0</v>
      </c>
      <c r="AA53" s="55"/>
      <c r="AB53" s="55"/>
      <c r="AC53" s="55"/>
      <c r="AL53" s="55"/>
      <c r="AM53" s="55"/>
      <c r="AN53" s="55"/>
      <c r="AO53" s="102"/>
      <c r="AQ53" s="55"/>
      <c r="AZ53" s="55"/>
      <c r="BC53" s="55"/>
      <c r="BD53" s="55"/>
      <c r="BF53" s="102"/>
      <c r="BH53" s="102"/>
      <c r="BW53" s="102"/>
    </row>
    <row r="54" spans="14:75" ht="12.75">
      <c r="N54" s="104">
        <v>48</v>
      </c>
      <c r="O54" s="50">
        <f t="shared" si="3"/>
        <v>2095410.66</v>
      </c>
      <c r="P54" s="51">
        <f>(IF('Net present values'!$D$7="Declining (3.5%)",'Discount Factors'!$D51,IF('Net present values'!$D$7="Constant (3.5%)",'Discount Factors'!$E51,IF('Net present values'!$D$7="Constant (5%)",'Discount Factors'!$F51,IF('Net present values'!$D$7="Constant (8%)",'Discount Factors'!$G51,)))))*O54</f>
        <v>438519.1973188068</v>
      </c>
      <c r="R54" s="50">
        <f t="shared" si="0"/>
        <v>0</v>
      </c>
      <c r="S54" s="51">
        <f>(IF('Net present values'!$D$7="Declining (3.5%)",'Discount Factors'!$D51,IF('Net present values'!$D$7="Constant (3.5%)",'Discount Factors'!$E51,IF('Net present values'!$D$7="Constant (5%)",'Discount Factors'!$F51,IF('Net present values'!$D$7="Constant (8%)",'Discount Factors'!$G51,)))))*R54</f>
        <v>0</v>
      </c>
      <c r="T54" s="28"/>
      <c r="U54" s="58">
        <f t="shared" si="1"/>
        <v>0</v>
      </c>
      <c r="V54" s="51">
        <f>(IF('Net present values'!$D$7="Declining (3.5%)",'Discount Factors'!$D51,IF('Net present values'!$D$7="Constant (3.5%)",'Discount Factors'!$E51,IF('Net present values'!$D$7="Constant (5%)",'Discount Factors'!$F51,IF('Net present values'!$D$7="Constant (8%)",'Discount Factors'!$G51,)))))*U54</f>
        <v>0</v>
      </c>
      <c r="AA54" s="55"/>
      <c r="AB54" s="55"/>
      <c r="AC54" s="55"/>
      <c r="AL54" s="55"/>
      <c r="AM54" s="55"/>
      <c r="AN54" s="55"/>
      <c r="AO54" s="102"/>
      <c r="AQ54" s="55"/>
      <c r="AZ54" s="55"/>
      <c r="BC54" s="55"/>
      <c r="BD54" s="55"/>
      <c r="BF54" s="102"/>
      <c r="BH54" s="102"/>
      <c r="BW54" s="102"/>
    </row>
    <row r="55" spans="14:75" ht="12.75">
      <c r="N55" s="104">
        <v>49</v>
      </c>
      <c r="O55" s="50">
        <f t="shared" si="3"/>
        <v>2095410.66</v>
      </c>
      <c r="P55" s="51">
        <f>(IF('Net present values'!$D$7="Declining (3.5%)",'Discount Factors'!$D52,IF('Net present values'!$D$7="Constant (3.5%)",'Discount Factors'!$E52,IF('Net present values'!$D$7="Constant (5%)",'Discount Factors'!$F52,IF('Net present values'!$D$7="Constant (8%)",'Discount Factors'!$G52,)))))*O55</f>
        <v>425746.7935134046</v>
      </c>
      <c r="R55" s="50">
        <f t="shared" si="0"/>
        <v>0</v>
      </c>
      <c r="S55" s="51">
        <f>(IF('Net present values'!$D$7="Declining (3.5%)",'Discount Factors'!$D52,IF('Net present values'!$D$7="Constant (3.5%)",'Discount Factors'!$E52,IF('Net present values'!$D$7="Constant (5%)",'Discount Factors'!$F52,IF('Net present values'!$D$7="Constant (8%)",'Discount Factors'!$G52,)))))*R55</f>
        <v>0</v>
      </c>
      <c r="T55" s="28"/>
      <c r="U55" s="58">
        <f t="shared" si="1"/>
        <v>0</v>
      </c>
      <c r="V55" s="51">
        <f>(IF('Net present values'!$D$7="Declining (3.5%)",'Discount Factors'!$D52,IF('Net present values'!$D$7="Constant (3.5%)",'Discount Factors'!$E52,IF('Net present values'!$D$7="Constant (5%)",'Discount Factors'!$F52,IF('Net present values'!$D$7="Constant (8%)",'Discount Factors'!$G52,)))))*U55</f>
        <v>0</v>
      </c>
      <c r="AA55" s="55"/>
      <c r="AB55" s="55"/>
      <c r="AC55" s="55"/>
      <c r="AL55" s="55"/>
      <c r="AM55" s="55"/>
      <c r="AN55" s="55"/>
      <c r="AO55" s="102"/>
      <c r="AQ55" s="55"/>
      <c r="AZ55" s="55"/>
      <c r="BC55" s="55"/>
      <c r="BD55" s="55"/>
      <c r="BF55" s="102"/>
      <c r="BH55" s="102"/>
      <c r="BW55" s="102"/>
    </row>
    <row r="56" spans="14:75" ht="12.75">
      <c r="N56" s="104">
        <v>50</v>
      </c>
      <c r="O56" s="50">
        <f t="shared" si="3"/>
        <v>2095410.66</v>
      </c>
      <c r="P56" s="51">
        <f>(IF('Net present values'!$D$7="Declining (3.5%)",'Discount Factors'!$D53,IF('Net present values'!$D$7="Constant (3.5%)",'Discount Factors'!$E53,IF('Net present values'!$D$7="Constant (5%)",'Discount Factors'!$F53,IF('Net present values'!$D$7="Constant (8%)",'Discount Factors'!$G53,)))))*O56</f>
        <v>413346.40146932495</v>
      </c>
      <c r="R56" s="50">
        <f t="shared" si="0"/>
        <v>0</v>
      </c>
      <c r="S56" s="51">
        <f>(IF('Net present values'!$D$7="Declining (3.5%)",'Discount Factors'!$D53,IF('Net present values'!$D$7="Constant (3.5%)",'Discount Factors'!$E53,IF('Net present values'!$D$7="Constant (5%)",'Discount Factors'!$F53,IF('Net present values'!$D$7="Constant (8%)",'Discount Factors'!$G53,)))))*R56</f>
        <v>0</v>
      </c>
      <c r="T56" s="28"/>
      <c r="U56" s="58">
        <f t="shared" si="1"/>
        <v>0</v>
      </c>
      <c r="V56" s="51">
        <f>(IF('Net present values'!$D$7="Declining (3.5%)",'Discount Factors'!$D53,IF('Net present values'!$D$7="Constant (3.5%)",'Discount Factors'!$E53,IF('Net present values'!$D$7="Constant (5%)",'Discount Factors'!$F53,IF('Net present values'!$D$7="Constant (8%)",'Discount Factors'!$G53,)))))*U56</f>
        <v>0</v>
      </c>
      <c r="AA56" s="55"/>
      <c r="AB56" s="55"/>
      <c r="AC56" s="55"/>
      <c r="AL56" s="55"/>
      <c r="AM56" s="55"/>
      <c r="AN56" s="55"/>
      <c r="AO56" s="102"/>
      <c r="AQ56" s="55"/>
      <c r="AZ56" s="55"/>
      <c r="BC56" s="55"/>
      <c r="BD56" s="55"/>
      <c r="BF56" s="102"/>
      <c r="BH56" s="102"/>
      <c r="BW56" s="102"/>
    </row>
    <row r="57" spans="14:60" ht="12.75">
      <c r="N57" s="104">
        <v>51</v>
      </c>
      <c r="O57" s="50">
        <f>$E$21*2</f>
        <v>2793880.88</v>
      </c>
      <c r="P57" s="51">
        <f>(IF('Net present values'!$D$7="Declining (3.5%)",'Discount Factors'!$D54,IF('Net present values'!$D$7="Constant (3.5%)",'Discount Factors'!$E54,IF('Net present values'!$D$7="Constant (5%)",'Discount Factors'!$F54,IF('Net present values'!$D$7="Constant (8%)",'Discount Factors'!$G54,)))))*O57</f>
        <v>535076.2478567313</v>
      </c>
      <c r="R57" s="50">
        <f t="shared" si="0"/>
        <v>0</v>
      </c>
      <c r="S57" s="51">
        <f>(IF('Net present values'!$D$7="Declining (3.5%)",'Discount Factors'!$D54,IF('Net present values'!$D$7="Constant (3.5%)",'Discount Factors'!$E54,IF('Net present values'!$D$7="Constant (5%)",'Discount Factors'!$F54,IF('Net present values'!$D$7="Constant (8%)",'Discount Factors'!$G54,)))))*R57</f>
        <v>0</v>
      </c>
      <c r="T57" s="28"/>
      <c r="U57" s="58">
        <f t="shared" si="1"/>
        <v>0</v>
      </c>
      <c r="V57" s="51">
        <f>(IF('Net present values'!$D$7="Declining (3.5%)",'Discount Factors'!$D54,IF('Net present values'!$D$7="Constant (3.5%)",'Discount Factors'!$E54,IF('Net present values'!$D$7="Constant (5%)",'Discount Factors'!$F54,IF('Net present values'!$D$7="Constant (8%)",'Discount Factors'!$G54,)))))*U57</f>
        <v>0</v>
      </c>
      <c r="AA57" s="55"/>
      <c r="AB57" s="55"/>
      <c r="AC57" s="55"/>
      <c r="AL57" s="55"/>
      <c r="AM57" s="55"/>
      <c r="AN57" s="55"/>
      <c r="AO57" s="102"/>
      <c r="AQ57" s="55"/>
      <c r="AZ57" s="55"/>
      <c r="BC57" s="55"/>
      <c r="BD57" s="55"/>
      <c r="BF57" s="102"/>
      <c r="BH57" s="102"/>
    </row>
    <row r="58" spans="14:60" ht="12.75">
      <c r="N58" s="104">
        <v>52</v>
      </c>
      <c r="O58" s="50">
        <f aca="true" t="shared" si="4" ref="O58:O106">$E$21*2</f>
        <v>2793880.88</v>
      </c>
      <c r="P58" s="51">
        <f>(IF('Net present values'!$D$7="Declining (3.5%)",'Discount Factors'!$D55,IF('Net present values'!$D$7="Constant (3.5%)",'Discount Factors'!$E55,IF('Net present values'!$D$7="Constant (5%)",'Discount Factors'!$F55,IF('Net present values'!$D$7="Constant (8%)",'Discount Factors'!$G55,)))))*O58</f>
        <v>519491.50277352554</v>
      </c>
      <c r="R58" s="50">
        <f t="shared" si="0"/>
        <v>0</v>
      </c>
      <c r="S58" s="51">
        <f>(IF('Net present values'!$D$7="Declining (3.5%)",'Discount Factors'!$D55,IF('Net present values'!$D$7="Constant (3.5%)",'Discount Factors'!$E55,IF('Net present values'!$D$7="Constant (5%)",'Discount Factors'!$F55,IF('Net present values'!$D$7="Constant (8%)",'Discount Factors'!$G55,)))))*R58</f>
        <v>0</v>
      </c>
      <c r="T58" s="28"/>
      <c r="U58" s="58">
        <f t="shared" si="1"/>
        <v>0</v>
      </c>
      <c r="V58" s="51">
        <f>(IF('Net present values'!$D$7="Declining (3.5%)",'Discount Factors'!$D55,IF('Net present values'!$D$7="Constant (3.5%)",'Discount Factors'!$E55,IF('Net present values'!$D$7="Constant (5%)",'Discount Factors'!$F55,IF('Net present values'!$D$7="Constant (8%)",'Discount Factors'!$G55,)))))*U58</f>
        <v>0</v>
      </c>
      <c r="AA58" s="55"/>
      <c r="AB58" s="55"/>
      <c r="AC58" s="55"/>
      <c r="AL58" s="55"/>
      <c r="AM58" s="55"/>
      <c r="AN58" s="55"/>
      <c r="AO58" s="102"/>
      <c r="AQ58" s="55"/>
      <c r="AZ58" s="55"/>
      <c r="BC58" s="55"/>
      <c r="BD58" s="55"/>
      <c r="BF58" s="102"/>
      <c r="BH58" s="102"/>
    </row>
    <row r="59" spans="14:60" ht="12.75">
      <c r="N59" s="104">
        <v>53</v>
      </c>
      <c r="O59" s="50">
        <f t="shared" si="4"/>
        <v>2793880.88</v>
      </c>
      <c r="P59" s="51">
        <f>(IF('Net present values'!$D$7="Declining (3.5%)",'Discount Factors'!$D56,IF('Net present values'!$D$7="Constant (3.5%)",'Discount Factors'!$E56,IF('Net present values'!$D$7="Constant (5%)",'Discount Factors'!$F56,IF('Net present values'!$D$7="Constant (8%)",'Discount Factors'!$G56,)))))*O59</f>
        <v>504360.6823043937</v>
      </c>
      <c r="R59" s="50">
        <f t="shared" si="0"/>
        <v>0</v>
      </c>
      <c r="S59" s="51">
        <f>(IF('Net present values'!$D$7="Declining (3.5%)",'Discount Factors'!$D56,IF('Net present values'!$D$7="Constant (3.5%)",'Discount Factors'!$E56,IF('Net present values'!$D$7="Constant (5%)",'Discount Factors'!$F56,IF('Net present values'!$D$7="Constant (8%)",'Discount Factors'!$G56,)))))*R59</f>
        <v>0</v>
      </c>
      <c r="T59" s="28"/>
      <c r="U59" s="58">
        <f t="shared" si="1"/>
        <v>0</v>
      </c>
      <c r="V59" s="51">
        <f>(IF('Net present values'!$D$7="Declining (3.5%)",'Discount Factors'!$D56,IF('Net present values'!$D$7="Constant (3.5%)",'Discount Factors'!$E56,IF('Net present values'!$D$7="Constant (5%)",'Discount Factors'!$F56,IF('Net present values'!$D$7="Constant (8%)",'Discount Factors'!$G56,)))))*U59</f>
        <v>0</v>
      </c>
      <c r="AA59" s="55"/>
      <c r="AB59" s="55"/>
      <c r="AC59" s="55"/>
      <c r="AL59" s="55"/>
      <c r="AM59" s="55"/>
      <c r="AN59" s="55"/>
      <c r="AO59" s="102"/>
      <c r="AQ59" s="55"/>
      <c r="AZ59" s="55"/>
      <c r="BC59" s="55"/>
      <c r="BD59" s="55"/>
      <c r="BF59" s="102"/>
      <c r="BH59" s="102"/>
    </row>
    <row r="60" spans="14:60" ht="12.75">
      <c r="N60" s="104">
        <v>54</v>
      </c>
      <c r="O60" s="50">
        <f t="shared" si="4"/>
        <v>2793880.88</v>
      </c>
      <c r="P60" s="51">
        <f>(IF('Net present values'!$D$7="Declining (3.5%)",'Discount Factors'!$D57,IF('Net present values'!$D$7="Constant (3.5%)",'Discount Factors'!$E57,IF('Net present values'!$D$7="Constant (5%)",'Discount Factors'!$F57,IF('Net present values'!$D$7="Constant (8%)",'Discount Factors'!$G57,)))))*O60</f>
        <v>489670.5653440716</v>
      </c>
      <c r="R60" s="50">
        <f t="shared" si="0"/>
        <v>0</v>
      </c>
      <c r="S60" s="51">
        <f>(IF('Net present values'!$D$7="Declining (3.5%)",'Discount Factors'!$D57,IF('Net present values'!$D$7="Constant (3.5%)",'Discount Factors'!$E57,IF('Net present values'!$D$7="Constant (5%)",'Discount Factors'!$F57,IF('Net present values'!$D$7="Constant (8%)",'Discount Factors'!$G57,)))))*R60</f>
        <v>0</v>
      </c>
      <c r="T60" s="28"/>
      <c r="U60" s="58">
        <f t="shared" si="1"/>
        <v>0</v>
      </c>
      <c r="V60" s="51">
        <f>(IF('Net present values'!$D$7="Declining (3.5%)",'Discount Factors'!$D57,IF('Net present values'!$D$7="Constant (3.5%)",'Discount Factors'!$E57,IF('Net present values'!$D$7="Constant (5%)",'Discount Factors'!$F57,IF('Net present values'!$D$7="Constant (8%)",'Discount Factors'!$G57,)))))*U60</f>
        <v>0</v>
      </c>
      <c r="AA60" s="55"/>
      <c r="AB60" s="55"/>
      <c r="AC60" s="55"/>
      <c r="AL60" s="55"/>
      <c r="AM60" s="55"/>
      <c r="AN60" s="55"/>
      <c r="AO60" s="102"/>
      <c r="AQ60" s="55"/>
      <c r="AZ60" s="55"/>
      <c r="BC60" s="55"/>
      <c r="BD60" s="55"/>
      <c r="BF60" s="102"/>
      <c r="BH60" s="102"/>
    </row>
    <row r="61" spans="14:60" ht="12.75">
      <c r="N61" s="104">
        <v>55</v>
      </c>
      <c r="O61" s="50">
        <f t="shared" si="4"/>
        <v>2793880.88</v>
      </c>
      <c r="P61" s="51">
        <f>(IF('Net present values'!$D$7="Declining (3.5%)",'Discount Factors'!$D58,IF('Net present values'!$D$7="Constant (3.5%)",'Discount Factors'!$E58,IF('Net present values'!$D$7="Constant (5%)",'Discount Factors'!$F58,IF('Net present values'!$D$7="Constant (8%)",'Discount Factors'!$G58,)))))*O61</f>
        <v>475408.3158680307</v>
      </c>
      <c r="R61" s="50">
        <f t="shared" si="0"/>
        <v>0</v>
      </c>
      <c r="S61" s="51">
        <f>(IF('Net present values'!$D$7="Declining (3.5%)",'Discount Factors'!$D58,IF('Net present values'!$D$7="Constant (3.5%)",'Discount Factors'!$E58,IF('Net present values'!$D$7="Constant (5%)",'Discount Factors'!$F58,IF('Net present values'!$D$7="Constant (8%)",'Discount Factors'!$G58,)))))*R61</f>
        <v>0</v>
      </c>
      <c r="T61" s="28"/>
      <c r="U61" s="58">
        <f t="shared" si="1"/>
        <v>0</v>
      </c>
      <c r="V61" s="51">
        <f>(IF('Net present values'!$D$7="Declining (3.5%)",'Discount Factors'!$D58,IF('Net present values'!$D$7="Constant (3.5%)",'Discount Factors'!$E58,IF('Net present values'!$D$7="Constant (5%)",'Discount Factors'!$F58,IF('Net present values'!$D$7="Constant (8%)",'Discount Factors'!$G58,)))))*U61</f>
        <v>0</v>
      </c>
      <c r="AA61" s="55"/>
      <c r="AB61" s="55"/>
      <c r="AC61" s="55"/>
      <c r="AL61" s="55"/>
      <c r="AM61" s="55"/>
      <c r="AN61" s="55"/>
      <c r="AO61" s="102"/>
      <c r="AQ61" s="55"/>
      <c r="AZ61" s="55"/>
      <c r="BC61" s="55"/>
      <c r="BD61" s="55"/>
      <c r="BF61" s="102"/>
      <c r="BH61" s="102"/>
    </row>
    <row r="62" spans="14:60" ht="12.75">
      <c r="N62" s="104">
        <v>56</v>
      </c>
      <c r="O62" s="50">
        <f t="shared" si="4"/>
        <v>2793880.88</v>
      </c>
      <c r="P62" s="51">
        <f>(IF('Net present values'!$D$7="Declining (3.5%)",'Discount Factors'!$D59,IF('Net present values'!$D$7="Constant (3.5%)",'Discount Factors'!$E59,IF('Net present values'!$D$7="Constant (5%)",'Discount Factors'!$F59,IF('Net present values'!$D$7="Constant (8%)",'Discount Factors'!$G59,)))))*O62</f>
        <v>461561.4717165346</v>
      </c>
      <c r="R62" s="50">
        <f t="shared" si="0"/>
        <v>0</v>
      </c>
      <c r="S62" s="51">
        <f>(IF('Net present values'!$D$7="Declining (3.5%)",'Discount Factors'!$D59,IF('Net present values'!$D$7="Constant (3.5%)",'Discount Factors'!$E59,IF('Net present values'!$D$7="Constant (5%)",'Discount Factors'!$F59,IF('Net present values'!$D$7="Constant (8%)",'Discount Factors'!$G59,)))))*R62</f>
        <v>0</v>
      </c>
      <c r="T62" s="28"/>
      <c r="U62" s="58">
        <f t="shared" si="1"/>
        <v>0</v>
      </c>
      <c r="V62" s="51">
        <f>(IF('Net present values'!$D$7="Declining (3.5%)",'Discount Factors'!$D59,IF('Net present values'!$D$7="Constant (3.5%)",'Discount Factors'!$E59,IF('Net present values'!$D$7="Constant (5%)",'Discount Factors'!$F59,IF('Net present values'!$D$7="Constant (8%)",'Discount Factors'!$G59,)))))*U62</f>
        <v>0</v>
      </c>
      <c r="AA62" s="55"/>
      <c r="AB62" s="55"/>
      <c r="AC62" s="55"/>
      <c r="AL62" s="55"/>
      <c r="AM62" s="55"/>
      <c r="AN62" s="55"/>
      <c r="AO62" s="102"/>
      <c r="AQ62" s="55"/>
      <c r="AZ62" s="55"/>
      <c r="BC62" s="55"/>
      <c r="BD62" s="55"/>
      <c r="BF62" s="102"/>
      <c r="BH62" s="102"/>
    </row>
    <row r="63" spans="14:60" ht="12.75">
      <c r="N63" s="104">
        <v>57</v>
      </c>
      <c r="O63" s="50">
        <f t="shared" si="4"/>
        <v>2793880.88</v>
      </c>
      <c r="P63" s="51">
        <f>(IF('Net present values'!$D$7="Declining (3.5%)",'Discount Factors'!$D60,IF('Net present values'!$D$7="Constant (3.5%)",'Discount Factors'!$E60,IF('Net present values'!$D$7="Constant (5%)",'Discount Factors'!$F60,IF('Net present values'!$D$7="Constant (8%)",'Discount Factors'!$G60,)))))*O63</f>
        <v>448117.9337053734</v>
      </c>
      <c r="R63" s="50">
        <f t="shared" si="0"/>
        <v>0</v>
      </c>
      <c r="S63" s="51">
        <f>(IF('Net present values'!$D$7="Declining (3.5%)",'Discount Factors'!$D60,IF('Net present values'!$D$7="Constant (3.5%)",'Discount Factors'!$E60,IF('Net present values'!$D$7="Constant (5%)",'Discount Factors'!$F60,IF('Net present values'!$D$7="Constant (8%)",'Discount Factors'!$G60,)))))*R63</f>
        <v>0</v>
      </c>
      <c r="T63" s="28"/>
      <c r="U63" s="58">
        <f t="shared" si="1"/>
        <v>0</v>
      </c>
      <c r="V63" s="51">
        <f>(IF('Net present values'!$D$7="Declining (3.5%)",'Discount Factors'!$D60,IF('Net present values'!$D$7="Constant (3.5%)",'Discount Factors'!$E60,IF('Net present values'!$D$7="Constant (5%)",'Discount Factors'!$F60,IF('Net present values'!$D$7="Constant (8%)",'Discount Factors'!$G60,)))))*U63</f>
        <v>0</v>
      </c>
      <c r="AA63" s="55"/>
      <c r="AB63" s="55"/>
      <c r="AC63" s="55"/>
      <c r="AL63" s="55"/>
      <c r="AM63" s="55"/>
      <c r="AN63" s="55"/>
      <c r="AO63" s="102"/>
      <c r="AQ63" s="55"/>
      <c r="AZ63" s="55"/>
      <c r="BC63" s="55"/>
      <c r="BD63" s="55"/>
      <c r="BF63" s="102"/>
      <c r="BH63" s="102"/>
    </row>
    <row r="64" spans="14:60" ht="12.75">
      <c r="N64" s="104">
        <v>58</v>
      </c>
      <c r="O64" s="50">
        <f t="shared" si="4"/>
        <v>2793880.88</v>
      </c>
      <c r="P64" s="51">
        <f>(IF('Net present values'!$D$7="Declining (3.5%)",'Discount Factors'!$D61,IF('Net present values'!$D$7="Constant (3.5%)",'Discount Factors'!$E61,IF('Net present values'!$D$7="Constant (5%)",'Discount Factors'!$F61,IF('Net present values'!$D$7="Constant (8%)",'Discount Factors'!$G61,)))))*O64</f>
        <v>435065.9550537606</v>
      </c>
      <c r="R64" s="50">
        <f t="shared" si="0"/>
        <v>0</v>
      </c>
      <c r="S64" s="51">
        <f>(IF('Net present values'!$D$7="Declining (3.5%)",'Discount Factors'!$D61,IF('Net present values'!$D$7="Constant (3.5%)",'Discount Factors'!$E61,IF('Net present values'!$D$7="Constant (5%)",'Discount Factors'!$F61,IF('Net present values'!$D$7="Constant (8%)",'Discount Factors'!$G61,)))))*R64</f>
        <v>0</v>
      </c>
      <c r="T64" s="28"/>
      <c r="U64" s="58">
        <f t="shared" si="1"/>
        <v>0</v>
      </c>
      <c r="V64" s="51">
        <f>(IF('Net present values'!$D$7="Declining (3.5%)",'Discount Factors'!$D61,IF('Net present values'!$D$7="Constant (3.5%)",'Discount Factors'!$E61,IF('Net present values'!$D$7="Constant (5%)",'Discount Factors'!$F61,IF('Net present values'!$D$7="Constant (8%)",'Discount Factors'!$G61,)))))*U64</f>
        <v>0</v>
      </c>
      <c r="AA64" s="55"/>
      <c r="AB64" s="55"/>
      <c r="AC64" s="55"/>
      <c r="AL64" s="55"/>
      <c r="AM64" s="55"/>
      <c r="AN64" s="55"/>
      <c r="AO64" s="102"/>
      <c r="AQ64" s="55"/>
      <c r="AZ64" s="55"/>
      <c r="BC64" s="55"/>
      <c r="BD64" s="55"/>
      <c r="BF64" s="102"/>
      <c r="BH64" s="102"/>
    </row>
    <row r="65" spans="14:60" ht="12.75">
      <c r="N65" s="104">
        <v>59</v>
      </c>
      <c r="O65" s="50">
        <f t="shared" si="4"/>
        <v>2793880.88</v>
      </c>
      <c r="P65" s="51">
        <f>(IF('Net present values'!$D$7="Declining (3.5%)",'Discount Factors'!$D62,IF('Net present values'!$D$7="Constant (3.5%)",'Discount Factors'!$E62,IF('Net present values'!$D$7="Constant (5%)",'Discount Factors'!$F62,IF('Net present values'!$D$7="Constant (8%)",'Discount Factors'!$G62,)))))*O65</f>
        <v>422394.131120156</v>
      </c>
      <c r="R65" s="50">
        <f t="shared" si="0"/>
        <v>0</v>
      </c>
      <c r="S65" s="51">
        <f>(IF('Net present values'!$D$7="Declining (3.5%)",'Discount Factors'!$D62,IF('Net present values'!$D$7="Constant (3.5%)",'Discount Factors'!$E62,IF('Net present values'!$D$7="Constant (5%)",'Discount Factors'!$F62,IF('Net present values'!$D$7="Constant (8%)",'Discount Factors'!$G62,)))))*R65</f>
        <v>0</v>
      </c>
      <c r="T65" s="28"/>
      <c r="U65" s="58">
        <f t="shared" si="1"/>
        <v>0</v>
      </c>
      <c r="V65" s="51">
        <f>(IF('Net present values'!$D$7="Declining (3.5%)",'Discount Factors'!$D62,IF('Net present values'!$D$7="Constant (3.5%)",'Discount Factors'!$E62,IF('Net present values'!$D$7="Constant (5%)",'Discount Factors'!$F62,IF('Net present values'!$D$7="Constant (8%)",'Discount Factors'!$G62,)))))*U65</f>
        <v>0</v>
      </c>
      <c r="AA65" s="55"/>
      <c r="AB65" s="55"/>
      <c r="AC65" s="55"/>
      <c r="AL65" s="55"/>
      <c r="AM65" s="55"/>
      <c r="AN65" s="55"/>
      <c r="AO65" s="102"/>
      <c r="AQ65" s="55"/>
      <c r="AZ65" s="55"/>
      <c r="BC65" s="55"/>
      <c r="BD65" s="55"/>
      <c r="BF65" s="102"/>
      <c r="BH65" s="102"/>
    </row>
    <row r="66" spans="14:60" ht="12.75">
      <c r="N66" s="104">
        <v>60</v>
      </c>
      <c r="O66" s="50">
        <f t="shared" si="4"/>
        <v>2793880.88</v>
      </c>
      <c r="P66" s="51">
        <f>(IF('Net present values'!$D$7="Declining (3.5%)",'Discount Factors'!$D63,IF('Net present values'!$D$7="Constant (3.5%)",'Discount Factors'!$E63,IF('Net present values'!$D$7="Constant (5%)",'Discount Factors'!$F63,IF('Net present values'!$D$7="Constant (8%)",'Discount Factors'!$G63,)))))*O66</f>
        <v>410091.3894370447</v>
      </c>
      <c r="R66" s="50">
        <f t="shared" si="0"/>
        <v>0</v>
      </c>
      <c r="S66" s="51">
        <f>(IF('Net present values'!$D$7="Declining (3.5%)",'Discount Factors'!$D63,IF('Net present values'!$D$7="Constant (3.5%)",'Discount Factors'!$E63,IF('Net present values'!$D$7="Constant (5%)",'Discount Factors'!$F63,IF('Net present values'!$D$7="Constant (8%)",'Discount Factors'!$G63,)))))*R66</f>
        <v>0</v>
      </c>
      <c r="T66" s="28"/>
      <c r="U66" s="58">
        <f t="shared" si="1"/>
        <v>0</v>
      </c>
      <c r="V66" s="51">
        <f>(IF('Net present values'!$D$7="Declining (3.5%)",'Discount Factors'!$D63,IF('Net present values'!$D$7="Constant (3.5%)",'Discount Factors'!$E63,IF('Net present values'!$D$7="Constant (5%)",'Discount Factors'!$F63,IF('Net present values'!$D$7="Constant (8%)",'Discount Factors'!$G63,)))))*U66</f>
        <v>0</v>
      </c>
      <c r="AA66" s="55"/>
      <c r="AB66" s="55"/>
      <c r="AC66" s="55"/>
      <c r="AL66" s="55"/>
      <c r="AM66" s="55"/>
      <c r="AN66" s="55"/>
      <c r="AO66" s="102"/>
      <c r="AQ66" s="55"/>
      <c r="AZ66" s="55"/>
      <c r="BC66" s="55"/>
      <c r="BD66" s="55"/>
      <c r="BF66" s="102"/>
      <c r="BH66" s="102"/>
    </row>
    <row r="67" spans="14:60" ht="12.75">
      <c r="N67" s="104">
        <v>61</v>
      </c>
      <c r="O67" s="50">
        <f t="shared" si="4"/>
        <v>2793880.88</v>
      </c>
      <c r="P67" s="51">
        <f>(IF('Net present values'!$D$7="Declining (3.5%)",'Discount Factors'!$D64,IF('Net present values'!$D$7="Constant (3.5%)",'Discount Factors'!$E64,IF('Net present values'!$D$7="Constant (5%)",'Discount Factors'!$F64,IF('Net present values'!$D$7="Constant (8%)",'Discount Factors'!$G64,)))))*O67</f>
        <v>398146.98003596556</v>
      </c>
      <c r="R67" s="50">
        <f t="shared" si="0"/>
        <v>0</v>
      </c>
      <c r="S67" s="51">
        <f>(IF('Net present values'!$D$7="Declining (3.5%)",'Discount Factors'!$D64,IF('Net present values'!$D$7="Constant (3.5%)",'Discount Factors'!$E64,IF('Net present values'!$D$7="Constant (5%)",'Discount Factors'!$F64,IF('Net present values'!$D$7="Constant (8%)",'Discount Factors'!$G64,)))))*R67</f>
        <v>0</v>
      </c>
      <c r="T67" s="28"/>
      <c r="U67" s="58">
        <f t="shared" si="1"/>
        <v>0</v>
      </c>
      <c r="V67" s="51">
        <f>(IF('Net present values'!$D$7="Declining (3.5%)",'Discount Factors'!$D64,IF('Net present values'!$D$7="Constant (3.5%)",'Discount Factors'!$E64,IF('Net present values'!$D$7="Constant (5%)",'Discount Factors'!$F64,IF('Net present values'!$D$7="Constant (8%)",'Discount Factors'!$G64,)))))*U67</f>
        <v>0</v>
      </c>
      <c r="AA67" s="55"/>
      <c r="AB67" s="55"/>
      <c r="AC67" s="55"/>
      <c r="AL67" s="55"/>
      <c r="AM67" s="55"/>
      <c r="AN67" s="55"/>
      <c r="AO67" s="102"/>
      <c r="AQ67" s="55"/>
      <c r="AZ67" s="55"/>
      <c r="BC67" s="55"/>
      <c r="BD67" s="55"/>
      <c r="BF67" s="102"/>
      <c r="BH67" s="102"/>
    </row>
    <row r="68" spans="14:60" ht="12.75">
      <c r="N68" s="104">
        <v>62</v>
      </c>
      <c r="O68" s="50">
        <f t="shared" si="4"/>
        <v>2793880.88</v>
      </c>
      <c r="P68" s="51">
        <f>(IF('Net present values'!$D$7="Declining (3.5%)",'Discount Factors'!$D65,IF('Net present values'!$D$7="Constant (3.5%)",'Discount Factors'!$E65,IF('Net present values'!$D$7="Constant (5%)",'Discount Factors'!$F65,IF('Net present values'!$D$7="Constant (8%)",'Discount Factors'!$G65,)))))*O68</f>
        <v>386550.4660543355</v>
      </c>
      <c r="R68" s="50">
        <f t="shared" si="0"/>
        <v>0</v>
      </c>
      <c r="S68" s="51">
        <f>(IF('Net present values'!$D$7="Declining (3.5%)",'Discount Factors'!$D65,IF('Net present values'!$D$7="Constant (3.5%)",'Discount Factors'!$E65,IF('Net present values'!$D$7="Constant (5%)",'Discount Factors'!$F65,IF('Net present values'!$D$7="Constant (8%)",'Discount Factors'!$G65,)))))*R68</f>
        <v>0</v>
      </c>
      <c r="T68" s="28"/>
      <c r="U68" s="58">
        <f t="shared" si="1"/>
        <v>0</v>
      </c>
      <c r="V68" s="51">
        <f>(IF('Net present values'!$D$7="Declining (3.5%)",'Discount Factors'!$D65,IF('Net present values'!$D$7="Constant (3.5%)",'Discount Factors'!$E65,IF('Net present values'!$D$7="Constant (5%)",'Discount Factors'!$F65,IF('Net present values'!$D$7="Constant (8%)",'Discount Factors'!$G65,)))))*U68</f>
        <v>0</v>
      </c>
      <c r="AA68" s="55"/>
      <c r="AB68" s="55"/>
      <c r="AC68" s="55"/>
      <c r="AL68" s="55"/>
      <c r="AM68" s="55"/>
      <c r="AN68" s="55"/>
      <c r="AO68" s="102"/>
      <c r="AQ68" s="55"/>
      <c r="AZ68" s="55"/>
      <c r="BC68" s="55"/>
      <c r="BD68" s="55"/>
      <c r="BF68" s="102"/>
      <c r="BH68" s="102"/>
    </row>
    <row r="69" spans="14:60" ht="12.75">
      <c r="N69" s="104">
        <v>63</v>
      </c>
      <c r="O69" s="50">
        <f t="shared" si="4"/>
        <v>2793880.88</v>
      </c>
      <c r="P69" s="51">
        <f>(IF('Net present values'!$D$7="Declining (3.5%)",'Discount Factors'!$D66,IF('Net present values'!$D$7="Constant (3.5%)",'Discount Factors'!$E66,IF('Net present values'!$D$7="Constant (5%)",'Discount Factors'!$F66,IF('Net present values'!$D$7="Constant (8%)",'Discount Factors'!$G66,)))))*O69</f>
        <v>375291.7146158598</v>
      </c>
      <c r="R69" s="50">
        <f t="shared" si="0"/>
        <v>0</v>
      </c>
      <c r="S69" s="51">
        <f>(IF('Net present values'!$D$7="Declining (3.5%)",'Discount Factors'!$D66,IF('Net present values'!$D$7="Constant (3.5%)",'Discount Factors'!$E66,IF('Net present values'!$D$7="Constant (5%)",'Discount Factors'!$F66,IF('Net present values'!$D$7="Constant (8%)",'Discount Factors'!$G66,)))))*R69</f>
        <v>0</v>
      </c>
      <c r="T69" s="28"/>
      <c r="U69" s="58">
        <f t="shared" si="1"/>
        <v>0</v>
      </c>
      <c r="V69" s="51">
        <f>(IF('Net present values'!$D$7="Declining (3.5%)",'Discount Factors'!$D66,IF('Net present values'!$D$7="Constant (3.5%)",'Discount Factors'!$E66,IF('Net present values'!$D$7="Constant (5%)",'Discount Factors'!$F66,IF('Net present values'!$D$7="Constant (8%)",'Discount Factors'!$G66,)))))*U69</f>
        <v>0</v>
      </c>
      <c r="AA69" s="55"/>
      <c r="AB69" s="55"/>
      <c r="AC69" s="55"/>
      <c r="AL69" s="55"/>
      <c r="AM69" s="55"/>
      <c r="AN69" s="55"/>
      <c r="AO69" s="102"/>
      <c r="AQ69" s="55"/>
      <c r="AZ69" s="55"/>
      <c r="BC69" s="55"/>
      <c r="BD69" s="55"/>
      <c r="BF69" s="102"/>
      <c r="BH69" s="102"/>
    </row>
    <row r="70" spans="14:60" ht="12.75">
      <c r="N70" s="104">
        <v>64</v>
      </c>
      <c r="O70" s="50">
        <f t="shared" si="4"/>
        <v>2793880.88</v>
      </c>
      <c r="P70" s="51">
        <f>(IF('Net present values'!$D$7="Declining (3.5%)",'Discount Factors'!$D67,IF('Net present values'!$D$7="Constant (3.5%)",'Discount Factors'!$E67,IF('Net present values'!$D$7="Constant (5%)",'Discount Factors'!$F67,IF('Net present values'!$D$7="Constant (8%)",'Discount Factors'!$G67,)))))*O70</f>
        <v>364360.88797656295</v>
      </c>
      <c r="R70" s="50">
        <f t="shared" si="0"/>
        <v>0</v>
      </c>
      <c r="S70" s="51">
        <f>(IF('Net present values'!$D$7="Declining (3.5%)",'Discount Factors'!$D67,IF('Net present values'!$D$7="Constant (3.5%)",'Discount Factors'!$E67,IF('Net present values'!$D$7="Constant (5%)",'Discount Factors'!$F67,IF('Net present values'!$D$7="Constant (8%)",'Discount Factors'!$G67,)))))*R70</f>
        <v>0</v>
      </c>
      <c r="T70" s="28"/>
      <c r="U70" s="58">
        <f t="shared" si="1"/>
        <v>0</v>
      </c>
      <c r="V70" s="51">
        <f>(IF('Net present values'!$D$7="Declining (3.5%)",'Discount Factors'!$D67,IF('Net present values'!$D$7="Constant (3.5%)",'Discount Factors'!$E67,IF('Net present values'!$D$7="Constant (5%)",'Discount Factors'!$F67,IF('Net present values'!$D$7="Constant (8%)",'Discount Factors'!$G67,)))))*U70</f>
        <v>0</v>
      </c>
      <c r="AA70" s="55"/>
      <c r="AB70" s="55"/>
      <c r="AC70" s="55"/>
      <c r="AL70" s="55"/>
      <c r="AM70" s="55"/>
      <c r="AN70" s="55"/>
      <c r="AO70" s="102"/>
      <c r="AQ70" s="55"/>
      <c r="AZ70" s="55"/>
      <c r="BC70" s="55"/>
      <c r="BD70" s="55"/>
      <c r="BF70" s="102"/>
      <c r="BH70" s="102"/>
    </row>
    <row r="71" spans="14:60" ht="12.75">
      <c r="N71" s="104">
        <v>65</v>
      </c>
      <c r="O71" s="50">
        <f t="shared" si="4"/>
        <v>2793880.88</v>
      </c>
      <c r="P71" s="51">
        <f>(IF('Net present values'!$D$7="Declining (3.5%)",'Discount Factors'!$D68,IF('Net present values'!$D$7="Constant (3.5%)",'Discount Factors'!$E68,IF('Net present values'!$D$7="Constant (5%)",'Discount Factors'!$F68,IF('Net present values'!$D$7="Constant (8%)",'Discount Factors'!$G68,)))))*O71</f>
        <v>353748.43492870184</v>
      </c>
      <c r="R71" s="50">
        <f aca="true" t="shared" si="5" ref="R71:R106">$E$27</f>
        <v>0</v>
      </c>
      <c r="S71" s="51">
        <f>(IF('Net present values'!$D$7="Declining (3.5%)",'Discount Factors'!$D68,IF('Net present values'!$D$7="Constant (3.5%)",'Discount Factors'!$E68,IF('Net present values'!$D$7="Constant (5%)",'Discount Factors'!$F68,IF('Net present values'!$D$7="Constant (8%)",'Discount Factors'!$G68,)))))*R71</f>
        <v>0</v>
      </c>
      <c r="T71" s="28"/>
      <c r="U71" s="58">
        <f aca="true" t="shared" si="6" ref="U71:U106">$E$28</f>
        <v>0</v>
      </c>
      <c r="V71" s="51">
        <f>(IF('Net present values'!$D$7="Declining (3.5%)",'Discount Factors'!$D68,IF('Net present values'!$D$7="Constant (3.5%)",'Discount Factors'!$E68,IF('Net present values'!$D$7="Constant (5%)",'Discount Factors'!$F68,IF('Net present values'!$D$7="Constant (8%)",'Discount Factors'!$G68,)))))*U71</f>
        <v>0</v>
      </c>
      <c r="AA71" s="55"/>
      <c r="AB71" s="55"/>
      <c r="AC71" s="55"/>
      <c r="AL71" s="55"/>
      <c r="AM71" s="55"/>
      <c r="AN71" s="55"/>
      <c r="AO71" s="102"/>
      <c r="AQ71" s="55"/>
      <c r="AZ71" s="55"/>
      <c r="BC71" s="55"/>
      <c r="BD71" s="55"/>
      <c r="BF71" s="102"/>
      <c r="BH71" s="102"/>
    </row>
    <row r="72" spans="14:60" ht="12.75">
      <c r="N72" s="104">
        <v>66</v>
      </c>
      <c r="O72" s="50">
        <f t="shared" si="4"/>
        <v>2793880.88</v>
      </c>
      <c r="P72" s="51">
        <f>(IF('Net present values'!$D$7="Declining (3.5%)",'Discount Factors'!$D69,IF('Net present values'!$D$7="Constant (3.5%)",'Discount Factors'!$E69,IF('Net present values'!$D$7="Constant (5%)",'Discount Factors'!$F69,IF('Net present values'!$D$7="Constant (8%)",'Discount Factors'!$G69,)))))*O72</f>
        <v>343445.0824550503</v>
      </c>
      <c r="R72" s="50">
        <f t="shared" si="5"/>
        <v>0</v>
      </c>
      <c r="S72" s="51">
        <f>(IF('Net present values'!$D$7="Declining (3.5%)",'Discount Factors'!$D69,IF('Net present values'!$D$7="Constant (3.5%)",'Discount Factors'!$E69,IF('Net present values'!$D$7="Constant (5%)",'Discount Factors'!$F69,IF('Net present values'!$D$7="Constant (8%)",'Discount Factors'!$G69,)))))*R72</f>
        <v>0</v>
      </c>
      <c r="T72" s="28"/>
      <c r="U72" s="58">
        <f t="shared" si="6"/>
        <v>0</v>
      </c>
      <c r="V72" s="51">
        <f>(IF('Net present values'!$D$7="Declining (3.5%)",'Discount Factors'!$D69,IF('Net present values'!$D$7="Constant (3.5%)",'Discount Factors'!$E69,IF('Net present values'!$D$7="Constant (5%)",'Discount Factors'!$F69,IF('Net present values'!$D$7="Constant (8%)",'Discount Factors'!$G69,)))))*U72</f>
        <v>0</v>
      </c>
      <c r="AA72" s="55"/>
      <c r="AB72" s="55"/>
      <c r="AC72" s="55"/>
      <c r="AL72" s="55"/>
      <c r="AM72" s="55"/>
      <c r="AN72" s="55"/>
      <c r="AO72" s="102"/>
      <c r="AQ72" s="55"/>
      <c r="AZ72" s="55"/>
      <c r="BC72" s="55"/>
      <c r="BD72" s="55"/>
      <c r="BF72" s="102"/>
      <c r="BH72" s="102"/>
    </row>
    <row r="73" spans="14:60" ht="12.75">
      <c r="N73" s="104">
        <v>67</v>
      </c>
      <c r="O73" s="50">
        <f t="shared" si="4"/>
        <v>2793880.88</v>
      </c>
      <c r="P73" s="51">
        <f>(IF('Net present values'!$D$7="Declining (3.5%)",'Discount Factors'!$D70,IF('Net present values'!$D$7="Constant (3.5%)",'Discount Factors'!$E70,IF('Net present values'!$D$7="Constant (5%)",'Discount Factors'!$F70,IF('Net present values'!$D$7="Constant (8%)",'Discount Factors'!$G70,)))))*O73</f>
        <v>333441.8276262625</v>
      </c>
      <c r="R73" s="50">
        <f t="shared" si="5"/>
        <v>0</v>
      </c>
      <c r="S73" s="51">
        <f>(IF('Net present values'!$D$7="Declining (3.5%)",'Discount Factors'!$D70,IF('Net present values'!$D$7="Constant (3.5%)",'Discount Factors'!$E70,IF('Net present values'!$D$7="Constant (5%)",'Discount Factors'!$F70,IF('Net present values'!$D$7="Constant (8%)",'Discount Factors'!$G70,)))))*R73</f>
        <v>0</v>
      </c>
      <c r="T73" s="28"/>
      <c r="U73" s="58">
        <f t="shared" si="6"/>
        <v>0</v>
      </c>
      <c r="V73" s="51">
        <f>(IF('Net present values'!$D$7="Declining (3.5%)",'Discount Factors'!$D70,IF('Net present values'!$D$7="Constant (3.5%)",'Discount Factors'!$E70,IF('Net present values'!$D$7="Constant (5%)",'Discount Factors'!$F70,IF('Net present values'!$D$7="Constant (8%)",'Discount Factors'!$G70,)))))*U73</f>
        <v>0</v>
      </c>
      <c r="AA73" s="55"/>
      <c r="AB73" s="55"/>
      <c r="AC73" s="55"/>
      <c r="AL73" s="55"/>
      <c r="AM73" s="55"/>
      <c r="AN73" s="55"/>
      <c r="AO73" s="102"/>
      <c r="AQ73" s="55"/>
      <c r="AZ73" s="55"/>
      <c r="BC73" s="55"/>
      <c r="BD73" s="55"/>
      <c r="BF73" s="102"/>
      <c r="BH73" s="102"/>
    </row>
    <row r="74" spans="14:60" ht="12.75">
      <c r="N74" s="104">
        <v>68</v>
      </c>
      <c r="O74" s="50">
        <f t="shared" si="4"/>
        <v>2793880.88</v>
      </c>
      <c r="P74" s="51">
        <f>(IF('Net present values'!$D$7="Declining (3.5%)",'Discount Factors'!$D71,IF('Net present values'!$D$7="Constant (3.5%)",'Discount Factors'!$E71,IF('Net present values'!$D$7="Constant (5%)",'Discount Factors'!$F71,IF('Net present values'!$D$7="Constant (8%)",'Discount Factors'!$G71,)))))*O74</f>
        <v>323729.9297342355</v>
      </c>
      <c r="R74" s="50">
        <f t="shared" si="5"/>
        <v>0</v>
      </c>
      <c r="S74" s="51">
        <f>(IF('Net present values'!$D$7="Declining (3.5%)",'Discount Factors'!$D71,IF('Net present values'!$D$7="Constant (3.5%)",'Discount Factors'!$E71,IF('Net present values'!$D$7="Constant (5%)",'Discount Factors'!$F71,IF('Net present values'!$D$7="Constant (8%)",'Discount Factors'!$G71,)))))*R74</f>
        <v>0</v>
      </c>
      <c r="T74" s="28"/>
      <c r="U74" s="58">
        <f t="shared" si="6"/>
        <v>0</v>
      </c>
      <c r="V74" s="51">
        <f>(IF('Net present values'!$D$7="Declining (3.5%)",'Discount Factors'!$D71,IF('Net present values'!$D$7="Constant (3.5%)",'Discount Factors'!$E71,IF('Net present values'!$D$7="Constant (5%)",'Discount Factors'!$F71,IF('Net present values'!$D$7="Constant (8%)",'Discount Factors'!$G71,)))))*U74</f>
        <v>0</v>
      </c>
      <c r="AA74" s="55"/>
      <c r="AB74" s="55"/>
      <c r="AC74" s="55"/>
      <c r="AL74" s="55"/>
      <c r="AM74" s="55"/>
      <c r="AN74" s="55"/>
      <c r="AO74" s="102"/>
      <c r="AQ74" s="55"/>
      <c r="AZ74" s="55"/>
      <c r="BC74" s="55"/>
      <c r="BD74" s="55"/>
      <c r="BF74" s="102"/>
      <c r="BH74" s="102"/>
    </row>
    <row r="75" spans="14:60" ht="12.75">
      <c r="N75" s="104">
        <v>69</v>
      </c>
      <c r="O75" s="50">
        <f t="shared" si="4"/>
        <v>2793880.88</v>
      </c>
      <c r="P75" s="51">
        <f>(IF('Net present values'!$D$7="Declining (3.5%)",'Discount Factors'!$D72,IF('Net present values'!$D$7="Constant (3.5%)",'Discount Factors'!$E72,IF('Net present values'!$D$7="Constant (5%)",'Discount Factors'!$F72,IF('Net present values'!$D$7="Constant (8%)",'Discount Factors'!$G72,)))))*O75</f>
        <v>314300.9026545975</v>
      </c>
      <c r="R75" s="50">
        <f t="shared" si="5"/>
        <v>0</v>
      </c>
      <c r="S75" s="51">
        <f>(IF('Net present values'!$D$7="Declining (3.5%)",'Discount Factors'!$D72,IF('Net present values'!$D$7="Constant (3.5%)",'Discount Factors'!$E72,IF('Net present values'!$D$7="Constant (5%)",'Discount Factors'!$F72,IF('Net present values'!$D$7="Constant (8%)",'Discount Factors'!$G72,)))))*R75</f>
        <v>0</v>
      </c>
      <c r="T75" s="28"/>
      <c r="U75" s="58">
        <f t="shared" si="6"/>
        <v>0</v>
      </c>
      <c r="V75" s="51">
        <f>(IF('Net present values'!$D$7="Declining (3.5%)",'Discount Factors'!$D72,IF('Net present values'!$D$7="Constant (3.5%)",'Discount Factors'!$E72,IF('Net present values'!$D$7="Constant (5%)",'Discount Factors'!$F72,IF('Net present values'!$D$7="Constant (8%)",'Discount Factors'!$G72,)))))*U75</f>
        <v>0</v>
      </c>
      <c r="AA75" s="55"/>
      <c r="AB75" s="55"/>
      <c r="AC75" s="55"/>
      <c r="AL75" s="55"/>
      <c r="AM75" s="55"/>
      <c r="AN75" s="55"/>
      <c r="AO75" s="102"/>
      <c r="AQ75" s="55"/>
      <c r="AZ75" s="55"/>
      <c r="BC75" s="55"/>
      <c r="BD75" s="55"/>
      <c r="BF75" s="102"/>
      <c r="BH75" s="102"/>
    </row>
    <row r="76" spans="14:60" ht="12.75">
      <c r="N76" s="104">
        <v>70</v>
      </c>
      <c r="O76" s="50">
        <f t="shared" si="4"/>
        <v>2793880.88</v>
      </c>
      <c r="P76" s="51">
        <f>(IF('Net present values'!$D$7="Declining (3.5%)",'Discount Factors'!$D73,IF('Net present values'!$D$7="Constant (3.5%)",'Discount Factors'!$E73,IF('Net present values'!$D$7="Constant (5%)",'Discount Factors'!$F73,IF('Net present values'!$D$7="Constant (8%)",'Discount Factors'!$G73,)))))*O76</f>
        <v>305146.5074316481</v>
      </c>
      <c r="R76" s="50">
        <f t="shared" si="5"/>
        <v>0</v>
      </c>
      <c r="S76" s="51">
        <f>(IF('Net present values'!$D$7="Declining (3.5%)",'Discount Factors'!$D73,IF('Net present values'!$D$7="Constant (3.5%)",'Discount Factors'!$E73,IF('Net present values'!$D$7="Constant (5%)",'Discount Factors'!$F73,IF('Net present values'!$D$7="Constant (8%)",'Discount Factors'!$G73,)))))*R76</f>
        <v>0</v>
      </c>
      <c r="T76" s="28"/>
      <c r="U76" s="58">
        <f t="shared" si="6"/>
        <v>0</v>
      </c>
      <c r="V76" s="51">
        <f>(IF('Net present values'!$D$7="Declining (3.5%)",'Discount Factors'!$D73,IF('Net present values'!$D$7="Constant (3.5%)",'Discount Factors'!$E73,IF('Net present values'!$D$7="Constant (5%)",'Discount Factors'!$F73,IF('Net present values'!$D$7="Constant (8%)",'Discount Factors'!$G73,)))))*U76</f>
        <v>0</v>
      </c>
      <c r="AA76" s="55"/>
      <c r="AB76" s="55"/>
      <c r="AC76" s="55"/>
      <c r="AL76" s="55"/>
      <c r="AM76" s="55"/>
      <c r="AN76" s="55"/>
      <c r="AO76" s="102"/>
      <c r="AQ76" s="55"/>
      <c r="AZ76" s="55"/>
      <c r="BC76" s="55"/>
      <c r="BD76" s="55"/>
      <c r="BF76" s="102"/>
      <c r="BH76" s="102"/>
    </row>
    <row r="77" spans="14:60" ht="12.75">
      <c r="N77" s="104">
        <v>71</v>
      </c>
      <c r="O77" s="50">
        <f t="shared" si="4"/>
        <v>2793880.88</v>
      </c>
      <c r="P77" s="51">
        <f>(IF('Net present values'!$D$7="Declining (3.5%)",'Discount Factors'!$D74,IF('Net present values'!$D$7="Constant (3.5%)",'Discount Factors'!$E74,IF('Net present values'!$D$7="Constant (5%)",'Discount Factors'!$F74,IF('Net present values'!$D$7="Constant (8%)",'Discount Factors'!$G74,)))))*O77</f>
        <v>296258.74507927</v>
      </c>
      <c r="R77" s="50">
        <f t="shared" si="5"/>
        <v>0</v>
      </c>
      <c r="S77" s="51">
        <f>(IF('Net present values'!$D$7="Declining (3.5%)",'Discount Factors'!$D74,IF('Net present values'!$D$7="Constant (3.5%)",'Discount Factors'!$E74,IF('Net present values'!$D$7="Constant (5%)",'Discount Factors'!$F74,IF('Net present values'!$D$7="Constant (8%)",'Discount Factors'!$G74,)))))*R77</f>
        <v>0</v>
      </c>
      <c r="T77" s="28"/>
      <c r="U77" s="58">
        <f t="shared" si="6"/>
        <v>0</v>
      </c>
      <c r="V77" s="51">
        <f>(IF('Net present values'!$D$7="Declining (3.5%)",'Discount Factors'!$D74,IF('Net present values'!$D$7="Constant (3.5%)",'Discount Factors'!$E74,IF('Net present values'!$D$7="Constant (5%)",'Discount Factors'!$F74,IF('Net present values'!$D$7="Constant (8%)",'Discount Factors'!$G74,)))))*U77</f>
        <v>0</v>
      </c>
      <c r="AA77" s="55"/>
      <c r="AB77" s="55"/>
      <c r="AC77" s="55"/>
      <c r="AL77" s="55"/>
      <c r="AM77" s="55"/>
      <c r="AN77" s="55"/>
      <c r="AO77" s="102"/>
      <c r="AQ77" s="55"/>
      <c r="AZ77" s="55"/>
      <c r="BC77" s="55"/>
      <c r="BD77" s="55"/>
      <c r="BF77" s="102"/>
      <c r="BH77" s="102"/>
    </row>
    <row r="78" spans="14:60" ht="12.75">
      <c r="N78" s="104">
        <v>72</v>
      </c>
      <c r="O78" s="50">
        <f t="shared" si="4"/>
        <v>2793880.88</v>
      </c>
      <c r="P78" s="51">
        <f>(IF('Net present values'!$D$7="Declining (3.5%)",'Discount Factors'!$D75,IF('Net present values'!$D$7="Constant (3.5%)",'Discount Factors'!$E75,IF('Net present values'!$D$7="Constant (5%)",'Discount Factors'!$F75,IF('Net present values'!$D$7="Constant (8%)",'Discount Factors'!$G75,)))))*O78</f>
        <v>287629.8495915242</v>
      </c>
      <c r="R78" s="50">
        <f t="shared" si="5"/>
        <v>0</v>
      </c>
      <c r="S78" s="51">
        <f>(IF('Net present values'!$D$7="Declining (3.5%)",'Discount Factors'!$D75,IF('Net present values'!$D$7="Constant (3.5%)",'Discount Factors'!$E75,IF('Net present values'!$D$7="Constant (5%)",'Discount Factors'!$F75,IF('Net present values'!$D$7="Constant (8%)",'Discount Factors'!$G75,)))))*R78</f>
        <v>0</v>
      </c>
      <c r="T78" s="28"/>
      <c r="U78" s="58">
        <f t="shared" si="6"/>
        <v>0</v>
      </c>
      <c r="V78" s="51">
        <f>(IF('Net present values'!$D$7="Declining (3.5%)",'Discount Factors'!$D75,IF('Net present values'!$D$7="Constant (3.5%)",'Discount Factors'!$E75,IF('Net present values'!$D$7="Constant (5%)",'Discount Factors'!$F75,IF('Net present values'!$D$7="Constant (8%)",'Discount Factors'!$G75,)))))*U78</f>
        <v>0</v>
      </c>
      <c r="AA78" s="55"/>
      <c r="AB78" s="55"/>
      <c r="AC78" s="55"/>
      <c r="AL78" s="55"/>
      <c r="AM78" s="55"/>
      <c r="AN78" s="55"/>
      <c r="AO78" s="102"/>
      <c r="AQ78" s="55"/>
      <c r="AZ78" s="55"/>
      <c r="BC78" s="55"/>
      <c r="BD78" s="55"/>
      <c r="BF78" s="102"/>
      <c r="BH78" s="102"/>
    </row>
    <row r="79" spans="14:60" ht="12.75">
      <c r="N79" s="104">
        <v>73</v>
      </c>
      <c r="O79" s="50">
        <f t="shared" si="4"/>
        <v>2793880.88</v>
      </c>
      <c r="P79" s="51">
        <f>(IF('Net present values'!$D$7="Declining (3.5%)",'Discount Factors'!$D76,IF('Net present values'!$D$7="Constant (3.5%)",'Discount Factors'!$E76,IF('Net present values'!$D$7="Constant (5%)",'Discount Factors'!$F76,IF('Net present values'!$D$7="Constant (8%)",'Discount Factors'!$G76,)))))*O79</f>
        <v>279252.28115681966</v>
      </c>
      <c r="R79" s="50">
        <f t="shared" si="5"/>
        <v>0</v>
      </c>
      <c r="S79" s="51">
        <f>(IF('Net present values'!$D$7="Declining (3.5%)",'Discount Factors'!$D76,IF('Net present values'!$D$7="Constant (3.5%)",'Discount Factors'!$E76,IF('Net present values'!$D$7="Constant (5%)",'Discount Factors'!$F76,IF('Net present values'!$D$7="Constant (8%)",'Discount Factors'!$G76,)))))*R79</f>
        <v>0</v>
      </c>
      <c r="T79" s="28"/>
      <c r="U79" s="58">
        <f t="shared" si="6"/>
        <v>0</v>
      </c>
      <c r="V79" s="51">
        <f>(IF('Net present values'!$D$7="Declining (3.5%)",'Discount Factors'!$D76,IF('Net present values'!$D$7="Constant (3.5%)",'Discount Factors'!$E76,IF('Net present values'!$D$7="Constant (5%)",'Discount Factors'!$F76,IF('Net present values'!$D$7="Constant (8%)",'Discount Factors'!$G76,)))))*U79</f>
        <v>0</v>
      </c>
      <c r="AA79" s="55"/>
      <c r="AB79" s="55"/>
      <c r="AC79" s="55"/>
      <c r="AL79" s="55"/>
      <c r="AM79" s="55"/>
      <c r="AN79" s="55"/>
      <c r="AO79" s="102"/>
      <c r="AQ79" s="55"/>
      <c r="AZ79" s="55"/>
      <c r="BC79" s="55"/>
      <c r="BD79" s="55"/>
      <c r="BF79" s="102"/>
      <c r="BH79" s="102"/>
    </row>
    <row r="80" spans="14:60" ht="12.75">
      <c r="N80" s="104">
        <v>74</v>
      </c>
      <c r="O80" s="50">
        <f t="shared" si="4"/>
        <v>2793880.88</v>
      </c>
      <c r="P80" s="51">
        <f>(IF('Net present values'!$D$7="Declining (3.5%)",'Discount Factors'!$D77,IF('Net present values'!$D$7="Constant (3.5%)",'Discount Factors'!$E77,IF('Net present values'!$D$7="Constant (5%)",'Discount Factors'!$F77,IF('Net present values'!$D$7="Constant (8%)",'Discount Factors'!$G77,)))))*O80</f>
        <v>271118.7195697279</v>
      </c>
      <c r="R80" s="50">
        <f t="shared" si="5"/>
        <v>0</v>
      </c>
      <c r="S80" s="51">
        <f>(IF('Net present values'!$D$7="Declining (3.5%)",'Discount Factors'!$D77,IF('Net present values'!$D$7="Constant (3.5%)",'Discount Factors'!$E77,IF('Net present values'!$D$7="Constant (5%)",'Discount Factors'!$F77,IF('Net present values'!$D$7="Constant (8%)",'Discount Factors'!$G77,)))))*R80</f>
        <v>0</v>
      </c>
      <c r="T80" s="28"/>
      <c r="U80" s="58">
        <f t="shared" si="6"/>
        <v>0</v>
      </c>
      <c r="V80" s="51">
        <f>(IF('Net present values'!$D$7="Declining (3.5%)",'Discount Factors'!$D77,IF('Net present values'!$D$7="Constant (3.5%)",'Discount Factors'!$E77,IF('Net present values'!$D$7="Constant (5%)",'Discount Factors'!$F77,IF('Net present values'!$D$7="Constant (8%)",'Discount Factors'!$G77,)))))*U80</f>
        <v>0</v>
      </c>
      <c r="AA80" s="55"/>
      <c r="AB80" s="55"/>
      <c r="AC80" s="55"/>
      <c r="AL80" s="55"/>
      <c r="AM80" s="55"/>
      <c r="AN80" s="55"/>
      <c r="AO80" s="102"/>
      <c r="AQ80" s="55"/>
      <c r="AZ80" s="55"/>
      <c r="BC80" s="55"/>
      <c r="BD80" s="55"/>
      <c r="BF80" s="102"/>
      <c r="BH80" s="102"/>
    </row>
    <row r="81" spans="14:60" ht="12.75">
      <c r="N81" s="104">
        <v>75</v>
      </c>
      <c r="O81" s="50">
        <f t="shared" si="4"/>
        <v>2793880.88</v>
      </c>
      <c r="P81" s="51">
        <f>(IF('Net present values'!$D$7="Declining (3.5%)",'Discount Factors'!$D78,IF('Net present values'!$D$7="Constant (3.5%)",'Discount Factors'!$E78,IF('Net present values'!$D$7="Constant (5%)",'Discount Factors'!$F78,IF('Net present values'!$D$7="Constant (8%)",'Discount Factors'!$G78,)))))*O81</f>
        <v>263222.05783468724</v>
      </c>
      <c r="R81" s="50">
        <f t="shared" si="5"/>
        <v>0</v>
      </c>
      <c r="S81" s="51">
        <f>(IF('Net present values'!$D$7="Declining (3.5%)",'Discount Factors'!$D78,IF('Net present values'!$D$7="Constant (3.5%)",'Discount Factors'!$E78,IF('Net present values'!$D$7="Constant (5%)",'Discount Factors'!$F78,IF('Net present values'!$D$7="Constant (8%)",'Discount Factors'!$G78,)))))*R81</f>
        <v>0</v>
      </c>
      <c r="T81" s="28"/>
      <c r="U81" s="58">
        <f t="shared" si="6"/>
        <v>0</v>
      </c>
      <c r="V81" s="51">
        <f>(IF('Net present values'!$D$7="Declining (3.5%)",'Discount Factors'!$D78,IF('Net present values'!$D$7="Constant (3.5%)",'Discount Factors'!$E78,IF('Net present values'!$D$7="Constant (5%)",'Discount Factors'!$F78,IF('Net present values'!$D$7="Constant (8%)",'Discount Factors'!$G78,)))))*U81</f>
        <v>0</v>
      </c>
      <c r="AA81" s="55"/>
      <c r="AB81" s="55"/>
      <c r="AC81" s="55"/>
      <c r="AL81" s="55"/>
      <c r="AM81" s="55"/>
      <c r="AN81" s="55"/>
      <c r="AO81" s="102"/>
      <c r="AQ81" s="55"/>
      <c r="AZ81" s="55"/>
      <c r="BC81" s="55"/>
      <c r="BD81" s="55"/>
      <c r="BF81" s="102"/>
      <c r="BH81" s="102"/>
    </row>
    <row r="82" spans="14:60" ht="12.75">
      <c r="N82" s="104">
        <v>76</v>
      </c>
      <c r="O82" s="50">
        <f t="shared" si="4"/>
        <v>2793880.88</v>
      </c>
      <c r="P82" s="51">
        <f>(IF('Net present values'!$D$7="Declining (3.5%)",'Discount Factors'!$D79,IF('Net present values'!$D$7="Constant (3.5%)",'Discount Factors'!$E79,IF('Net present values'!$D$7="Constant (5%)",'Discount Factors'!$F79,IF('Net present values'!$D$7="Constant (8%)",'Discount Factors'!$G79,)))))*O82</f>
        <v>256802.00764359735</v>
      </c>
      <c r="R82" s="50">
        <f t="shared" si="5"/>
        <v>0</v>
      </c>
      <c r="S82" s="51">
        <f>(IF('Net present values'!$D$7="Declining (3.5%)",'Discount Factors'!$D79,IF('Net present values'!$D$7="Constant (3.5%)",'Discount Factors'!$E79,IF('Net present values'!$D$7="Constant (5%)",'Discount Factors'!$F79,IF('Net present values'!$D$7="Constant (8%)",'Discount Factors'!$G79,)))))*R82</f>
        <v>0</v>
      </c>
      <c r="T82" s="28"/>
      <c r="U82" s="58">
        <f t="shared" si="6"/>
        <v>0</v>
      </c>
      <c r="V82" s="51">
        <f>(IF('Net present values'!$D$7="Declining (3.5%)",'Discount Factors'!$D79,IF('Net present values'!$D$7="Constant (3.5%)",'Discount Factors'!$E79,IF('Net present values'!$D$7="Constant (5%)",'Discount Factors'!$F79,IF('Net present values'!$D$7="Constant (8%)",'Discount Factors'!$G79,)))))*U82</f>
        <v>0</v>
      </c>
      <c r="AA82" s="55"/>
      <c r="AB82" s="55"/>
      <c r="AC82" s="55"/>
      <c r="AL82" s="55"/>
      <c r="AM82" s="55"/>
      <c r="AN82" s="55"/>
      <c r="AO82" s="102"/>
      <c r="AQ82" s="55"/>
      <c r="AZ82" s="55"/>
      <c r="BC82" s="55"/>
      <c r="BD82" s="55"/>
      <c r="BF82" s="102"/>
      <c r="BH82" s="102"/>
    </row>
    <row r="83" spans="14:60" ht="12.75">
      <c r="N83" s="104">
        <v>77</v>
      </c>
      <c r="O83" s="50">
        <f t="shared" si="4"/>
        <v>2793880.88</v>
      </c>
      <c r="P83" s="51">
        <f>(IF('Net present values'!$D$7="Declining (3.5%)",'Discount Factors'!$D80,IF('Net present values'!$D$7="Constant (3.5%)",'Discount Factors'!$E80,IF('Net present values'!$D$7="Constant (5%)",'Discount Factors'!$F80,IF('Net present values'!$D$7="Constant (8%)",'Discount Factors'!$G80,)))))*O83</f>
        <v>250538.54404253393</v>
      </c>
      <c r="R83" s="50">
        <f t="shared" si="5"/>
        <v>0</v>
      </c>
      <c r="S83" s="51">
        <f>(IF('Net present values'!$D$7="Declining (3.5%)",'Discount Factors'!$D80,IF('Net present values'!$D$7="Constant (3.5%)",'Discount Factors'!$E80,IF('Net present values'!$D$7="Constant (5%)",'Discount Factors'!$F80,IF('Net present values'!$D$7="Constant (8%)",'Discount Factors'!$G80,)))))*R83</f>
        <v>0</v>
      </c>
      <c r="T83" s="28"/>
      <c r="U83" s="58">
        <f t="shared" si="6"/>
        <v>0</v>
      </c>
      <c r="V83" s="51">
        <f>(IF('Net present values'!$D$7="Declining (3.5%)",'Discount Factors'!$D80,IF('Net present values'!$D$7="Constant (3.5%)",'Discount Factors'!$E80,IF('Net present values'!$D$7="Constant (5%)",'Discount Factors'!$F80,IF('Net present values'!$D$7="Constant (8%)",'Discount Factors'!$G80,)))))*U83</f>
        <v>0</v>
      </c>
      <c r="AA83" s="55"/>
      <c r="AB83" s="55"/>
      <c r="AC83" s="55"/>
      <c r="AL83" s="55"/>
      <c r="AM83" s="55"/>
      <c r="AN83" s="55"/>
      <c r="AO83" s="102"/>
      <c r="AQ83" s="55"/>
      <c r="AZ83" s="55"/>
      <c r="BC83" s="55"/>
      <c r="BD83" s="55"/>
      <c r="BF83" s="102"/>
      <c r="BH83" s="102"/>
    </row>
    <row r="84" spans="14:60" ht="12.75">
      <c r="N84" s="104">
        <v>78</v>
      </c>
      <c r="O84" s="50">
        <f t="shared" si="4"/>
        <v>2793880.88</v>
      </c>
      <c r="P84" s="51">
        <f>(IF('Net present values'!$D$7="Declining (3.5%)",'Discount Factors'!$D81,IF('Net present values'!$D$7="Constant (3.5%)",'Discount Factors'!$E81,IF('Net present values'!$D$7="Constant (5%)",'Discount Factors'!$F81,IF('Net present values'!$D$7="Constant (8%)",'Discount Factors'!$G81,)))))*O84</f>
        <v>244427.8478463746</v>
      </c>
      <c r="R84" s="50">
        <f t="shared" si="5"/>
        <v>0</v>
      </c>
      <c r="S84" s="51">
        <f>(IF('Net present values'!$D$7="Declining (3.5%)",'Discount Factors'!$D81,IF('Net present values'!$D$7="Constant (3.5%)",'Discount Factors'!$E81,IF('Net present values'!$D$7="Constant (5%)",'Discount Factors'!$F81,IF('Net present values'!$D$7="Constant (8%)",'Discount Factors'!$G81,)))))*R84</f>
        <v>0</v>
      </c>
      <c r="T84" s="28"/>
      <c r="U84" s="58">
        <f t="shared" si="6"/>
        <v>0</v>
      </c>
      <c r="V84" s="51">
        <f>(IF('Net present values'!$D$7="Declining (3.5%)",'Discount Factors'!$D81,IF('Net present values'!$D$7="Constant (3.5%)",'Discount Factors'!$E81,IF('Net present values'!$D$7="Constant (5%)",'Discount Factors'!$F81,IF('Net present values'!$D$7="Constant (8%)",'Discount Factors'!$G81,)))))*U84</f>
        <v>0</v>
      </c>
      <c r="AA84" s="55"/>
      <c r="AB84" s="55"/>
      <c r="AC84" s="55"/>
      <c r="AL84" s="55"/>
      <c r="AM84" s="55"/>
      <c r="AN84" s="55"/>
      <c r="AO84" s="102"/>
      <c r="AQ84" s="55"/>
      <c r="AZ84" s="55"/>
      <c r="BC84" s="55"/>
      <c r="BD84" s="55"/>
      <c r="BF84" s="102"/>
      <c r="BH84" s="102"/>
    </row>
    <row r="85" spans="14:60" ht="12.75">
      <c r="N85" s="104">
        <v>79</v>
      </c>
      <c r="O85" s="50">
        <f t="shared" si="4"/>
        <v>2793880.88</v>
      </c>
      <c r="P85" s="51">
        <f>(IF('Net present values'!$D$7="Declining (3.5%)",'Discount Factors'!$D82,IF('Net present values'!$D$7="Constant (3.5%)",'Discount Factors'!$E82,IF('Net present values'!$D$7="Constant (5%)",'Discount Factors'!$F82,IF('Net present values'!$D$7="Constant (8%)",'Discount Factors'!$G82,)))))*O85</f>
        <v>238466.19302085333</v>
      </c>
      <c r="R85" s="50">
        <f t="shared" si="5"/>
        <v>0</v>
      </c>
      <c r="S85" s="51">
        <f>(IF('Net present values'!$D$7="Declining (3.5%)",'Discount Factors'!$D82,IF('Net present values'!$D$7="Constant (3.5%)",'Discount Factors'!$E82,IF('Net present values'!$D$7="Constant (5%)",'Discount Factors'!$F82,IF('Net present values'!$D$7="Constant (8%)",'Discount Factors'!$G82,)))))*R85</f>
        <v>0</v>
      </c>
      <c r="T85" s="28"/>
      <c r="U85" s="58">
        <f t="shared" si="6"/>
        <v>0</v>
      </c>
      <c r="V85" s="51">
        <f>(IF('Net present values'!$D$7="Declining (3.5%)",'Discount Factors'!$D82,IF('Net present values'!$D$7="Constant (3.5%)",'Discount Factors'!$E82,IF('Net present values'!$D$7="Constant (5%)",'Discount Factors'!$F82,IF('Net present values'!$D$7="Constant (8%)",'Discount Factors'!$G82,)))))*U85</f>
        <v>0</v>
      </c>
      <c r="AA85" s="55"/>
      <c r="AB85" s="55"/>
      <c r="AC85" s="55"/>
      <c r="AL85" s="55"/>
      <c r="AM85" s="55"/>
      <c r="AN85" s="55"/>
      <c r="AO85" s="102"/>
      <c r="AQ85" s="55"/>
      <c r="AZ85" s="55"/>
      <c r="BC85" s="55"/>
      <c r="BD85" s="55"/>
      <c r="BF85" s="102"/>
      <c r="BH85" s="102"/>
    </row>
    <row r="86" spans="14:60" ht="12.75">
      <c r="N86" s="104">
        <v>80</v>
      </c>
      <c r="O86" s="50">
        <f t="shared" si="4"/>
        <v>2793880.88</v>
      </c>
      <c r="P86" s="51">
        <f>(IF('Net present values'!$D$7="Declining (3.5%)",'Discount Factors'!$D83,IF('Net present values'!$D$7="Constant (3.5%)",'Discount Factors'!$E83,IF('Net present values'!$D$7="Constant (5%)",'Discount Factors'!$F83,IF('Net present values'!$D$7="Constant (8%)",'Discount Factors'!$G83,)))))*O86</f>
        <v>232649.9444105886</v>
      </c>
      <c r="R86" s="50">
        <f t="shared" si="5"/>
        <v>0</v>
      </c>
      <c r="S86" s="51">
        <f>(IF('Net present values'!$D$7="Declining (3.5%)",'Discount Factors'!$D83,IF('Net present values'!$D$7="Constant (3.5%)",'Discount Factors'!$E83,IF('Net present values'!$D$7="Constant (5%)",'Discount Factors'!$F83,IF('Net present values'!$D$7="Constant (8%)",'Discount Factors'!$G83,)))))*R86</f>
        <v>0</v>
      </c>
      <c r="T86" s="28"/>
      <c r="U86" s="58">
        <f t="shared" si="6"/>
        <v>0</v>
      </c>
      <c r="V86" s="51">
        <f>(IF('Net present values'!$D$7="Declining (3.5%)",'Discount Factors'!$D83,IF('Net present values'!$D$7="Constant (3.5%)",'Discount Factors'!$E83,IF('Net present values'!$D$7="Constant (5%)",'Discount Factors'!$F83,IF('Net present values'!$D$7="Constant (8%)",'Discount Factors'!$G83,)))))*U86</f>
        <v>0</v>
      </c>
      <c r="AA86" s="55"/>
      <c r="AB86" s="55"/>
      <c r="AC86" s="55"/>
      <c r="AL86" s="55"/>
      <c r="AM86" s="55"/>
      <c r="AN86" s="55"/>
      <c r="AO86" s="102"/>
      <c r="AQ86" s="55"/>
      <c r="AZ86" s="55"/>
      <c r="BC86" s="55"/>
      <c r="BD86" s="55"/>
      <c r="BF86" s="102"/>
      <c r="BH86" s="102"/>
    </row>
    <row r="87" spans="14:60" ht="12.75">
      <c r="N87" s="104">
        <v>81</v>
      </c>
      <c r="O87" s="50">
        <f t="shared" si="4"/>
        <v>2793880.88</v>
      </c>
      <c r="P87" s="51">
        <f>(IF('Net present values'!$D$7="Declining (3.5%)",'Discount Factors'!$D84,IF('Net present values'!$D$7="Constant (3.5%)",'Discount Factors'!$E84,IF('Net present values'!$D$7="Constant (5%)",'Discount Factors'!$F84,IF('Net present values'!$D$7="Constant (8%)",'Discount Factors'!$G84,)))))*O87</f>
        <v>226975.55552252548</v>
      </c>
      <c r="R87" s="50">
        <f t="shared" si="5"/>
        <v>0</v>
      </c>
      <c r="S87" s="51">
        <f>(IF('Net present values'!$D$7="Declining (3.5%)",'Discount Factors'!$D84,IF('Net present values'!$D$7="Constant (3.5%)",'Discount Factors'!$E84,IF('Net present values'!$D$7="Constant (5%)",'Discount Factors'!$F84,IF('Net present values'!$D$7="Constant (8%)",'Discount Factors'!$G84,)))))*R87</f>
        <v>0</v>
      </c>
      <c r="T87" s="28"/>
      <c r="U87" s="58">
        <f t="shared" si="6"/>
        <v>0</v>
      </c>
      <c r="V87" s="51">
        <f>(IF('Net present values'!$D$7="Declining (3.5%)",'Discount Factors'!$D84,IF('Net present values'!$D$7="Constant (3.5%)",'Discount Factors'!$E84,IF('Net present values'!$D$7="Constant (5%)",'Discount Factors'!$F84,IF('Net present values'!$D$7="Constant (8%)",'Discount Factors'!$G84,)))))*U87</f>
        <v>0</v>
      </c>
      <c r="AA87" s="55"/>
      <c r="AB87" s="55"/>
      <c r="AC87" s="55"/>
      <c r="AL87" s="55"/>
      <c r="AM87" s="55"/>
      <c r="AN87" s="55"/>
      <c r="AO87" s="102"/>
      <c r="AQ87" s="55"/>
      <c r="AZ87" s="55"/>
      <c r="BC87" s="55"/>
      <c r="BD87" s="55"/>
      <c r="BF87" s="102"/>
      <c r="BH87" s="102"/>
    </row>
    <row r="88" spans="14:60" ht="12.75">
      <c r="N88" s="104">
        <v>82</v>
      </c>
      <c r="O88" s="50">
        <f t="shared" si="4"/>
        <v>2793880.88</v>
      </c>
      <c r="P88" s="51">
        <f>(IF('Net present values'!$D$7="Declining (3.5%)",'Discount Factors'!$D85,IF('Net present values'!$D$7="Constant (3.5%)",'Discount Factors'!$E85,IF('Net present values'!$D$7="Constant (5%)",'Discount Factors'!$F85,IF('Net present values'!$D$7="Constant (8%)",'Discount Factors'!$G85,)))))*O88</f>
        <v>221439.5663634395</v>
      </c>
      <c r="R88" s="50">
        <f t="shared" si="5"/>
        <v>0</v>
      </c>
      <c r="S88" s="51">
        <f>(IF('Net present values'!$D$7="Declining (3.5%)",'Discount Factors'!$D85,IF('Net present values'!$D$7="Constant (3.5%)",'Discount Factors'!$E85,IF('Net present values'!$D$7="Constant (5%)",'Discount Factors'!$F85,IF('Net present values'!$D$7="Constant (8%)",'Discount Factors'!$G85,)))))*R88</f>
        <v>0</v>
      </c>
      <c r="T88" s="28"/>
      <c r="U88" s="58">
        <f t="shared" si="6"/>
        <v>0</v>
      </c>
      <c r="V88" s="51">
        <f>(IF('Net present values'!$D$7="Declining (3.5%)",'Discount Factors'!$D85,IF('Net present values'!$D$7="Constant (3.5%)",'Discount Factors'!$E85,IF('Net present values'!$D$7="Constant (5%)",'Discount Factors'!$F85,IF('Net present values'!$D$7="Constant (8%)",'Discount Factors'!$G85,)))))*U88</f>
        <v>0</v>
      </c>
      <c r="AA88" s="55"/>
      <c r="AB88" s="55"/>
      <c r="AC88" s="55"/>
      <c r="AL88" s="55"/>
      <c r="AM88" s="55"/>
      <c r="AN88" s="55"/>
      <c r="AO88" s="102"/>
      <c r="AQ88" s="55"/>
      <c r="AZ88" s="55"/>
      <c r="BC88" s="55"/>
      <c r="BD88" s="55"/>
      <c r="BF88" s="102"/>
      <c r="BH88" s="102"/>
    </row>
    <row r="89" spans="14:60" ht="12.75">
      <c r="N89" s="104">
        <v>83</v>
      </c>
      <c r="O89" s="50">
        <f t="shared" si="4"/>
        <v>2793880.88</v>
      </c>
      <c r="P89" s="51">
        <f>(IF('Net present values'!$D$7="Declining (3.5%)",'Discount Factors'!$D86,IF('Net present values'!$D$7="Constant (3.5%)",'Discount Factors'!$E86,IF('Net present values'!$D$7="Constant (5%)",'Discount Factors'!$F86,IF('Net present values'!$D$7="Constant (8%)",'Discount Factors'!$G86,)))))*O89</f>
        <v>216038.60133018487</v>
      </c>
      <c r="R89" s="50">
        <f t="shared" si="5"/>
        <v>0</v>
      </c>
      <c r="S89" s="51">
        <f>(IF('Net present values'!$D$7="Declining (3.5%)",'Discount Factors'!$D86,IF('Net present values'!$D$7="Constant (3.5%)",'Discount Factors'!$E86,IF('Net present values'!$D$7="Constant (5%)",'Discount Factors'!$F86,IF('Net present values'!$D$7="Constant (8%)",'Discount Factors'!$G86,)))))*R89</f>
        <v>0</v>
      </c>
      <c r="T89" s="28"/>
      <c r="U89" s="58">
        <f t="shared" si="6"/>
        <v>0</v>
      </c>
      <c r="V89" s="51">
        <f>(IF('Net present values'!$D$7="Declining (3.5%)",'Discount Factors'!$D86,IF('Net present values'!$D$7="Constant (3.5%)",'Discount Factors'!$E86,IF('Net present values'!$D$7="Constant (5%)",'Discount Factors'!$F86,IF('Net present values'!$D$7="Constant (8%)",'Discount Factors'!$G86,)))))*U89</f>
        <v>0</v>
      </c>
      <c r="AA89" s="55"/>
      <c r="AB89" s="55"/>
      <c r="AC89" s="55"/>
      <c r="AL89" s="55"/>
      <c r="AM89" s="55"/>
      <c r="AN89" s="55"/>
      <c r="AO89" s="102"/>
      <c r="AQ89" s="55"/>
      <c r="AZ89" s="55"/>
      <c r="BC89" s="55"/>
      <c r="BD89" s="55"/>
      <c r="BF89" s="102"/>
      <c r="BH89" s="102"/>
    </row>
    <row r="90" spans="14:60" ht="12.75">
      <c r="N90" s="104">
        <v>84</v>
      </c>
      <c r="O90" s="50">
        <f t="shared" si="4"/>
        <v>2793880.88</v>
      </c>
      <c r="P90" s="51">
        <f>(IF('Net present values'!$D$7="Declining (3.5%)",'Discount Factors'!$D87,IF('Net present values'!$D$7="Constant (3.5%)",'Discount Factors'!$E87,IF('Net present values'!$D$7="Constant (5%)",'Discount Factors'!$F87,IF('Net present values'!$D$7="Constant (8%)",'Discount Factors'!$G87,)))))*O90</f>
        <v>210769.36715139993</v>
      </c>
      <c r="R90" s="50">
        <f t="shared" si="5"/>
        <v>0</v>
      </c>
      <c r="S90" s="51">
        <f>(IF('Net present values'!$D$7="Declining (3.5%)",'Discount Factors'!$D87,IF('Net present values'!$D$7="Constant (3.5%)",'Discount Factors'!$E87,IF('Net present values'!$D$7="Constant (5%)",'Discount Factors'!$F87,IF('Net present values'!$D$7="Constant (8%)",'Discount Factors'!$G87,)))))*R90</f>
        <v>0</v>
      </c>
      <c r="T90" s="28"/>
      <c r="U90" s="58">
        <f t="shared" si="6"/>
        <v>0</v>
      </c>
      <c r="V90" s="51">
        <f>(IF('Net present values'!$D$7="Declining (3.5%)",'Discount Factors'!$D87,IF('Net present values'!$D$7="Constant (3.5%)",'Discount Factors'!$E87,IF('Net present values'!$D$7="Constant (5%)",'Discount Factors'!$F87,IF('Net present values'!$D$7="Constant (8%)",'Discount Factors'!$G87,)))))*U90</f>
        <v>0</v>
      </c>
      <c r="AA90" s="55"/>
      <c r="AB90" s="55"/>
      <c r="AC90" s="55"/>
      <c r="AL90" s="55"/>
      <c r="AM90" s="55"/>
      <c r="AN90" s="55"/>
      <c r="AO90" s="102"/>
      <c r="AQ90" s="55"/>
      <c r="AZ90" s="55"/>
      <c r="BC90" s="55"/>
      <c r="BD90" s="55"/>
      <c r="BF90" s="102"/>
      <c r="BH90" s="102"/>
    </row>
    <row r="91" spans="14:60" ht="12.75">
      <c r="N91" s="104">
        <v>85</v>
      </c>
      <c r="O91" s="50">
        <f t="shared" si="4"/>
        <v>2793880.88</v>
      </c>
      <c r="P91" s="51">
        <f>(IF('Net present values'!$D$7="Declining (3.5%)",'Discount Factors'!$D88,IF('Net present values'!$D$7="Constant (3.5%)",'Discount Factors'!$E88,IF('Net present values'!$D$7="Constant (5%)",'Discount Factors'!$F88,IF('Net present values'!$D$7="Constant (8%)",'Discount Factors'!$G88,)))))*O91</f>
        <v>205628.65087941455</v>
      </c>
      <c r="R91" s="50">
        <f t="shared" si="5"/>
        <v>0</v>
      </c>
      <c r="S91" s="51">
        <f>(IF('Net present values'!$D$7="Declining (3.5%)",'Discount Factors'!$D88,IF('Net present values'!$D$7="Constant (3.5%)",'Discount Factors'!$E88,IF('Net present values'!$D$7="Constant (5%)",'Discount Factors'!$F88,IF('Net present values'!$D$7="Constant (8%)",'Discount Factors'!$G88,)))))*R91</f>
        <v>0</v>
      </c>
      <c r="T91" s="28"/>
      <c r="U91" s="58">
        <f t="shared" si="6"/>
        <v>0</v>
      </c>
      <c r="V91" s="51">
        <f>(IF('Net present values'!$D$7="Declining (3.5%)",'Discount Factors'!$D88,IF('Net present values'!$D$7="Constant (3.5%)",'Discount Factors'!$E88,IF('Net present values'!$D$7="Constant (5%)",'Discount Factors'!$F88,IF('Net present values'!$D$7="Constant (8%)",'Discount Factors'!$G88,)))))*U91</f>
        <v>0</v>
      </c>
      <c r="AA91" s="55"/>
      <c r="AB91" s="55"/>
      <c r="AC91" s="55"/>
      <c r="AL91" s="55"/>
      <c r="AM91" s="55"/>
      <c r="AN91" s="55"/>
      <c r="AO91" s="102"/>
      <c r="AQ91" s="55"/>
      <c r="AZ91" s="55"/>
      <c r="BC91" s="55"/>
      <c r="BD91" s="55"/>
      <c r="BF91" s="102"/>
      <c r="BH91" s="102"/>
    </row>
    <row r="92" spans="14:60" ht="12.75">
      <c r="N92" s="104">
        <v>86</v>
      </c>
      <c r="O92" s="50">
        <f t="shared" si="4"/>
        <v>2793880.88</v>
      </c>
      <c r="P92" s="51">
        <f>(IF('Net present values'!$D$7="Declining (3.5%)",'Discount Factors'!$D89,IF('Net present values'!$D$7="Constant (3.5%)",'Discount Factors'!$E89,IF('Net present values'!$D$7="Constant (5%)",'Discount Factors'!$F89,IF('Net present values'!$D$7="Constant (8%)",'Discount Factors'!$G89,)))))*O92</f>
        <v>200613.3179311362</v>
      </c>
      <c r="R92" s="50">
        <f t="shared" si="5"/>
        <v>0</v>
      </c>
      <c r="S92" s="51">
        <f>(IF('Net present values'!$D$7="Declining (3.5%)",'Discount Factors'!$D89,IF('Net present values'!$D$7="Constant (3.5%)",'Discount Factors'!$E89,IF('Net present values'!$D$7="Constant (5%)",'Discount Factors'!$F89,IF('Net present values'!$D$7="Constant (8%)",'Discount Factors'!$G89,)))))*R92</f>
        <v>0</v>
      </c>
      <c r="T92" s="28"/>
      <c r="U92" s="58">
        <f t="shared" si="6"/>
        <v>0</v>
      </c>
      <c r="V92" s="51">
        <f>(IF('Net present values'!$D$7="Declining (3.5%)",'Discount Factors'!$D89,IF('Net present values'!$D$7="Constant (3.5%)",'Discount Factors'!$E89,IF('Net present values'!$D$7="Constant (5%)",'Discount Factors'!$F89,IF('Net present values'!$D$7="Constant (8%)",'Discount Factors'!$G89,)))))*U92</f>
        <v>0</v>
      </c>
      <c r="AA92" s="55"/>
      <c r="AB92" s="55"/>
      <c r="AC92" s="55"/>
      <c r="AL92" s="55"/>
      <c r="AM92" s="55"/>
      <c r="AN92" s="55"/>
      <c r="AO92" s="102"/>
      <c r="AQ92" s="55"/>
      <c r="AZ92" s="55"/>
      <c r="BC92" s="55"/>
      <c r="BD92" s="55"/>
      <c r="BF92" s="102"/>
      <c r="BH92" s="102"/>
    </row>
    <row r="93" spans="14:60" ht="12.75">
      <c r="N93" s="104">
        <v>87</v>
      </c>
      <c r="O93" s="50">
        <f t="shared" si="4"/>
        <v>2793880.88</v>
      </c>
      <c r="P93" s="51">
        <f>(IF('Net present values'!$D$7="Declining (3.5%)",'Discount Factors'!$D90,IF('Net present values'!$D$7="Constant (3.5%)",'Discount Factors'!$E90,IF('Net present values'!$D$7="Constant (5%)",'Discount Factors'!$F90,IF('Net present values'!$D$7="Constant (8%)",'Discount Factors'!$G90,)))))*O93</f>
        <v>195720.31017671822</v>
      </c>
      <c r="R93" s="50">
        <f t="shared" si="5"/>
        <v>0</v>
      </c>
      <c r="S93" s="51">
        <f>(IF('Net present values'!$D$7="Declining (3.5%)",'Discount Factors'!$D90,IF('Net present values'!$D$7="Constant (3.5%)",'Discount Factors'!$E90,IF('Net present values'!$D$7="Constant (5%)",'Discount Factors'!$F90,IF('Net present values'!$D$7="Constant (8%)",'Discount Factors'!$G90,)))))*R93</f>
        <v>0</v>
      </c>
      <c r="T93" s="28"/>
      <c r="U93" s="58">
        <f t="shared" si="6"/>
        <v>0</v>
      </c>
      <c r="V93" s="51">
        <f>(IF('Net present values'!$D$7="Declining (3.5%)",'Discount Factors'!$D90,IF('Net present values'!$D$7="Constant (3.5%)",'Discount Factors'!$E90,IF('Net present values'!$D$7="Constant (5%)",'Discount Factors'!$F90,IF('Net present values'!$D$7="Constant (8%)",'Discount Factors'!$G90,)))))*U93</f>
        <v>0</v>
      </c>
      <c r="AA93" s="55"/>
      <c r="AB93" s="55"/>
      <c r="AC93" s="55"/>
      <c r="AL93" s="55"/>
      <c r="AM93" s="55"/>
      <c r="AN93" s="55"/>
      <c r="AO93" s="102"/>
      <c r="AQ93" s="55"/>
      <c r="AZ93" s="55"/>
      <c r="BC93" s="55"/>
      <c r="BD93" s="55"/>
      <c r="BF93" s="102"/>
      <c r="BH93" s="102"/>
    </row>
    <row r="94" spans="14:60" ht="12.75">
      <c r="N94" s="104">
        <v>88</v>
      </c>
      <c r="O94" s="50">
        <f t="shared" si="4"/>
        <v>2793880.88</v>
      </c>
      <c r="P94" s="51">
        <f>(IF('Net present values'!$D$7="Declining (3.5%)",'Discount Factors'!$D91,IF('Net present values'!$D$7="Constant (3.5%)",'Discount Factors'!$E91,IF('Net present values'!$D$7="Constant (5%)",'Discount Factors'!$F91,IF('Net present values'!$D$7="Constant (8%)",'Discount Factors'!$G91,)))))*O94</f>
        <v>190946.64407484702</v>
      </c>
      <c r="R94" s="50">
        <f t="shared" si="5"/>
        <v>0</v>
      </c>
      <c r="S94" s="51">
        <f>(IF('Net present values'!$D$7="Declining (3.5%)",'Discount Factors'!$D91,IF('Net present values'!$D$7="Constant (3.5%)",'Discount Factors'!$E91,IF('Net present values'!$D$7="Constant (5%)",'Discount Factors'!$F91,IF('Net present values'!$D$7="Constant (8%)",'Discount Factors'!$G91,)))))*R94</f>
        <v>0</v>
      </c>
      <c r="T94" s="28"/>
      <c r="U94" s="58">
        <f t="shared" si="6"/>
        <v>0</v>
      </c>
      <c r="V94" s="51">
        <f>(IF('Net present values'!$D$7="Declining (3.5%)",'Discount Factors'!$D91,IF('Net present values'!$D$7="Constant (3.5%)",'Discount Factors'!$E91,IF('Net present values'!$D$7="Constant (5%)",'Discount Factors'!$F91,IF('Net present values'!$D$7="Constant (8%)",'Discount Factors'!$G91,)))))*U94</f>
        <v>0</v>
      </c>
      <c r="AA94" s="55"/>
      <c r="AB94" s="55"/>
      <c r="AC94" s="55"/>
      <c r="AL94" s="55"/>
      <c r="AM94" s="55"/>
      <c r="AN94" s="55"/>
      <c r="AO94" s="102"/>
      <c r="AQ94" s="55"/>
      <c r="AZ94" s="55"/>
      <c r="BC94" s="55"/>
      <c r="BD94" s="55"/>
      <c r="BF94" s="102"/>
      <c r="BH94" s="102"/>
    </row>
    <row r="95" spans="14:60" ht="12.75">
      <c r="N95" s="104">
        <v>89</v>
      </c>
      <c r="O95" s="50">
        <f t="shared" si="4"/>
        <v>2793880.88</v>
      </c>
      <c r="P95" s="51">
        <f>(IF('Net present values'!$D$7="Declining (3.5%)",'Discount Factors'!$D92,IF('Net present values'!$D$7="Constant (3.5%)",'Discount Factors'!$E92,IF('Net present values'!$D$7="Constant (5%)",'Discount Factors'!$F92,IF('Net present values'!$D$7="Constant (8%)",'Discount Factors'!$G92,)))))*O95</f>
        <v>186289.40885350935</v>
      </c>
      <c r="R95" s="50">
        <f t="shared" si="5"/>
        <v>0</v>
      </c>
      <c r="S95" s="51">
        <f>(IF('Net present values'!$D$7="Declining (3.5%)",'Discount Factors'!$D92,IF('Net present values'!$D$7="Constant (3.5%)",'Discount Factors'!$E92,IF('Net present values'!$D$7="Constant (5%)",'Discount Factors'!$F92,IF('Net present values'!$D$7="Constant (8%)",'Discount Factors'!$G92,)))))*R95</f>
        <v>0</v>
      </c>
      <c r="T95" s="28"/>
      <c r="U95" s="58">
        <f t="shared" si="6"/>
        <v>0</v>
      </c>
      <c r="V95" s="51">
        <f>(IF('Net present values'!$D$7="Declining (3.5%)",'Discount Factors'!$D92,IF('Net present values'!$D$7="Constant (3.5%)",'Discount Factors'!$E92,IF('Net present values'!$D$7="Constant (5%)",'Discount Factors'!$F92,IF('Net present values'!$D$7="Constant (8%)",'Discount Factors'!$G92,)))))*U95</f>
        <v>0</v>
      </c>
      <c r="AA95" s="55"/>
      <c r="AB95" s="55"/>
      <c r="AC95" s="55"/>
      <c r="AL95" s="55"/>
      <c r="AM95" s="55"/>
      <c r="AN95" s="55"/>
      <c r="AO95" s="102"/>
      <c r="AQ95" s="55"/>
      <c r="AZ95" s="55"/>
      <c r="BC95" s="55"/>
      <c r="BD95" s="55"/>
      <c r="BF95" s="102"/>
      <c r="BH95" s="102"/>
    </row>
    <row r="96" spans="14:60" ht="12.75">
      <c r="N96" s="104">
        <v>90</v>
      </c>
      <c r="O96" s="50">
        <f t="shared" si="4"/>
        <v>2793880.88</v>
      </c>
      <c r="P96" s="51">
        <f>(IF('Net present values'!$D$7="Declining (3.5%)",'Discount Factors'!$D93,IF('Net present values'!$D$7="Constant (3.5%)",'Discount Factors'!$E93,IF('Net present values'!$D$7="Constant (5%)",'Discount Factors'!$F93,IF('Net present values'!$D$7="Constant (8%)",'Discount Factors'!$G93,)))))*O96</f>
        <v>181745.76473513106</v>
      </c>
      <c r="R96" s="50">
        <f t="shared" si="5"/>
        <v>0</v>
      </c>
      <c r="S96" s="51">
        <f>(IF('Net present values'!$D$7="Declining (3.5%)",'Discount Factors'!$D93,IF('Net present values'!$D$7="Constant (3.5%)",'Discount Factors'!$E93,IF('Net present values'!$D$7="Constant (5%)",'Discount Factors'!$F93,IF('Net present values'!$D$7="Constant (8%)",'Discount Factors'!$G93,)))))*R96</f>
        <v>0</v>
      </c>
      <c r="T96" s="28"/>
      <c r="U96" s="58">
        <f t="shared" si="6"/>
        <v>0</v>
      </c>
      <c r="V96" s="51">
        <f>(IF('Net present values'!$D$7="Declining (3.5%)",'Discount Factors'!$D93,IF('Net present values'!$D$7="Constant (3.5%)",'Discount Factors'!$E93,IF('Net present values'!$D$7="Constant (5%)",'Discount Factors'!$F93,IF('Net present values'!$D$7="Constant (8%)",'Discount Factors'!$G93,)))))*U96</f>
        <v>0</v>
      </c>
      <c r="AA96" s="55"/>
      <c r="AB96" s="55"/>
      <c r="AC96" s="55"/>
      <c r="AL96" s="55"/>
      <c r="AM96" s="55"/>
      <c r="AN96" s="55"/>
      <c r="AO96" s="102"/>
      <c r="AQ96" s="55"/>
      <c r="AZ96" s="55"/>
      <c r="BC96" s="55"/>
      <c r="BD96" s="55"/>
      <c r="BF96" s="102"/>
      <c r="BH96" s="102"/>
    </row>
    <row r="97" spans="14:60" ht="12.75">
      <c r="N97" s="104">
        <v>91</v>
      </c>
      <c r="O97" s="50">
        <f t="shared" si="4"/>
        <v>2793880.88</v>
      </c>
      <c r="P97" s="51">
        <f>(IF('Net present values'!$D$7="Declining (3.5%)",'Discount Factors'!$D94,IF('Net present values'!$D$7="Constant (3.5%)",'Discount Factors'!$E94,IF('Net present values'!$D$7="Constant (5%)",'Discount Factors'!$F94,IF('Net present values'!$D$7="Constant (8%)",'Discount Factors'!$G94,)))))*O97</f>
        <v>177312.94120500592</v>
      </c>
      <c r="R97" s="50">
        <f t="shared" si="5"/>
        <v>0</v>
      </c>
      <c r="S97" s="51">
        <f>(IF('Net present values'!$D$7="Declining (3.5%)",'Discount Factors'!$D94,IF('Net present values'!$D$7="Constant (3.5%)",'Discount Factors'!$E94,IF('Net present values'!$D$7="Constant (5%)",'Discount Factors'!$F94,IF('Net present values'!$D$7="Constant (8%)",'Discount Factors'!$G94,)))))*R97</f>
        <v>0</v>
      </c>
      <c r="T97" s="28"/>
      <c r="U97" s="58">
        <f t="shared" si="6"/>
        <v>0</v>
      </c>
      <c r="V97" s="51">
        <f>(IF('Net present values'!$D$7="Declining (3.5%)",'Discount Factors'!$D94,IF('Net present values'!$D$7="Constant (3.5%)",'Discount Factors'!$E94,IF('Net present values'!$D$7="Constant (5%)",'Discount Factors'!$F94,IF('Net present values'!$D$7="Constant (8%)",'Discount Factors'!$G94,)))))*U97</f>
        <v>0</v>
      </c>
      <c r="AA97" s="55"/>
      <c r="AB97" s="55"/>
      <c r="AC97" s="55"/>
      <c r="AL97" s="55"/>
      <c r="AM97" s="55"/>
      <c r="AN97" s="55"/>
      <c r="AO97" s="102"/>
      <c r="AQ97" s="55"/>
      <c r="AZ97" s="55"/>
      <c r="BC97" s="55"/>
      <c r="BD97" s="55"/>
      <c r="BF97" s="102"/>
      <c r="BH97" s="102"/>
    </row>
    <row r="98" spans="14:60" ht="12.75">
      <c r="N98" s="104">
        <v>92</v>
      </c>
      <c r="O98" s="50">
        <f t="shared" si="4"/>
        <v>2793880.88</v>
      </c>
      <c r="P98" s="51">
        <f>(IF('Net present values'!$D$7="Declining (3.5%)",'Discount Factors'!$D95,IF('Net present values'!$D$7="Constant (3.5%)",'Discount Factors'!$E95,IF('Net present values'!$D$7="Constant (5%)",'Discount Factors'!$F95,IF('Net present values'!$D$7="Constant (8%)",'Discount Factors'!$G95,)))))*O98</f>
        <v>172988.235321957</v>
      </c>
      <c r="R98" s="50">
        <f t="shared" si="5"/>
        <v>0</v>
      </c>
      <c r="S98" s="51">
        <f>(IF('Net present values'!$D$7="Declining (3.5%)",'Discount Factors'!$D95,IF('Net present values'!$D$7="Constant (3.5%)",'Discount Factors'!$E95,IF('Net present values'!$D$7="Constant (5%)",'Discount Factors'!$F95,IF('Net present values'!$D$7="Constant (8%)",'Discount Factors'!$G95,)))))*R98</f>
        <v>0</v>
      </c>
      <c r="T98" s="28"/>
      <c r="U98" s="58">
        <f t="shared" si="6"/>
        <v>0</v>
      </c>
      <c r="V98" s="51">
        <f>(IF('Net present values'!$D$7="Declining (3.5%)",'Discount Factors'!$D95,IF('Net present values'!$D$7="Constant (3.5%)",'Discount Factors'!$E95,IF('Net present values'!$D$7="Constant (5%)",'Discount Factors'!$F95,IF('Net present values'!$D$7="Constant (8%)",'Discount Factors'!$G95,)))))*U98</f>
        <v>0</v>
      </c>
      <c r="AA98" s="55"/>
      <c r="AB98" s="55"/>
      <c r="AC98" s="55"/>
      <c r="AL98" s="55"/>
      <c r="AM98" s="55"/>
      <c r="AN98" s="55"/>
      <c r="AO98" s="102"/>
      <c r="AQ98" s="55"/>
      <c r="AZ98" s="55"/>
      <c r="BC98" s="55"/>
      <c r="BD98" s="55"/>
      <c r="BF98" s="102"/>
      <c r="BH98" s="102"/>
    </row>
    <row r="99" spans="14:60" ht="12.75">
      <c r="N99" s="104">
        <v>93</v>
      </c>
      <c r="O99" s="50">
        <f t="shared" si="4"/>
        <v>2793880.88</v>
      </c>
      <c r="P99" s="51">
        <f>(IF('Net present values'!$D$7="Declining (3.5%)",'Discount Factors'!$D96,IF('Net present values'!$D$7="Constant (3.5%)",'Discount Factors'!$E96,IF('Net present values'!$D$7="Constant (5%)",'Discount Factors'!$F96,IF('Net present values'!$D$7="Constant (8%)",'Discount Factors'!$G96,)))))*O99</f>
        <v>168769.01007020194</v>
      </c>
      <c r="R99" s="50">
        <f t="shared" si="5"/>
        <v>0</v>
      </c>
      <c r="S99" s="51">
        <f>(IF('Net present values'!$D$7="Declining (3.5%)",'Discount Factors'!$D96,IF('Net present values'!$D$7="Constant (3.5%)",'Discount Factors'!$E96,IF('Net present values'!$D$7="Constant (5%)",'Discount Factors'!$F96,IF('Net present values'!$D$7="Constant (8%)",'Discount Factors'!$G96,)))))*R99</f>
        <v>0</v>
      </c>
      <c r="T99" s="28"/>
      <c r="U99" s="58">
        <f t="shared" si="6"/>
        <v>0</v>
      </c>
      <c r="V99" s="51">
        <f>(IF('Net present values'!$D$7="Declining (3.5%)",'Discount Factors'!$D96,IF('Net present values'!$D$7="Constant (3.5%)",'Discount Factors'!$E96,IF('Net present values'!$D$7="Constant (5%)",'Discount Factors'!$F96,IF('Net present values'!$D$7="Constant (8%)",'Discount Factors'!$G96,)))))*U99</f>
        <v>0</v>
      </c>
      <c r="AA99" s="55"/>
      <c r="AB99" s="55"/>
      <c r="AC99" s="55"/>
      <c r="AL99" s="55"/>
      <c r="AM99" s="55"/>
      <c r="AN99" s="55"/>
      <c r="AO99" s="102"/>
      <c r="AQ99" s="55"/>
      <c r="AZ99" s="55"/>
      <c r="BC99" s="55"/>
      <c r="BD99" s="55"/>
      <c r="BF99" s="102"/>
      <c r="BH99" s="102"/>
    </row>
    <row r="100" spans="14:60" ht="12.75">
      <c r="N100" s="104">
        <v>94</v>
      </c>
      <c r="O100" s="50">
        <f t="shared" si="4"/>
        <v>2793880.88</v>
      </c>
      <c r="P100" s="51">
        <f>(IF('Net present values'!$D$7="Declining (3.5%)",'Discount Factors'!$D97,IF('Net present values'!$D$7="Constant (3.5%)",'Discount Factors'!$E97,IF('Net present values'!$D$7="Constant (5%)",'Discount Factors'!$F97,IF('Net present values'!$D$7="Constant (8%)",'Discount Factors'!$G97,)))))*O100</f>
        <v>164652.69275141653</v>
      </c>
      <c r="R100" s="50">
        <f t="shared" si="5"/>
        <v>0</v>
      </c>
      <c r="S100" s="51">
        <f>(IF('Net present values'!$D$7="Declining (3.5%)",'Discount Factors'!$D97,IF('Net present values'!$D$7="Constant (3.5%)",'Discount Factors'!$E97,IF('Net present values'!$D$7="Constant (5%)",'Discount Factors'!$F97,IF('Net present values'!$D$7="Constant (8%)",'Discount Factors'!$G97,)))))*R100</f>
        <v>0</v>
      </c>
      <c r="T100" s="28"/>
      <c r="U100" s="58">
        <f t="shared" si="6"/>
        <v>0</v>
      </c>
      <c r="V100" s="51">
        <f>(IF('Net present values'!$D$7="Declining (3.5%)",'Discount Factors'!$D97,IF('Net present values'!$D$7="Constant (3.5%)",'Discount Factors'!$E97,IF('Net present values'!$D$7="Constant (5%)",'Discount Factors'!$F97,IF('Net present values'!$D$7="Constant (8%)",'Discount Factors'!$G97,)))))*U100</f>
        <v>0</v>
      </c>
      <c r="AA100" s="55"/>
      <c r="AB100" s="55"/>
      <c r="AC100" s="55"/>
      <c r="AL100" s="55"/>
      <c r="AM100" s="55"/>
      <c r="AN100" s="55"/>
      <c r="AO100" s="102"/>
      <c r="AQ100" s="55"/>
      <c r="AZ100" s="55"/>
      <c r="BC100" s="55"/>
      <c r="BD100" s="55"/>
      <c r="BF100" s="102"/>
      <c r="BH100" s="102"/>
    </row>
    <row r="101" spans="14:60" ht="12.75">
      <c r="N101" s="104">
        <v>95</v>
      </c>
      <c r="O101" s="50">
        <f t="shared" si="4"/>
        <v>2793880.88</v>
      </c>
      <c r="P101" s="51">
        <f>(IF('Net present values'!$D$7="Declining (3.5%)",'Discount Factors'!$D98,IF('Net present values'!$D$7="Constant (3.5%)",'Discount Factors'!$E98,IF('Net present values'!$D$7="Constant (5%)",'Discount Factors'!$F98,IF('Net present values'!$D$7="Constant (8%)",'Discount Factors'!$G98,)))))*O101</f>
        <v>160636.77341601616</v>
      </c>
      <c r="R101" s="50">
        <f t="shared" si="5"/>
        <v>0</v>
      </c>
      <c r="S101" s="51">
        <f>(IF('Net present values'!$D$7="Declining (3.5%)",'Discount Factors'!$D98,IF('Net present values'!$D$7="Constant (3.5%)",'Discount Factors'!$E98,IF('Net present values'!$D$7="Constant (5%)",'Discount Factors'!$F98,IF('Net present values'!$D$7="Constant (8%)",'Discount Factors'!$G98,)))))*R101</f>
        <v>0</v>
      </c>
      <c r="T101" s="28"/>
      <c r="U101" s="58">
        <f t="shared" si="6"/>
        <v>0</v>
      </c>
      <c r="V101" s="51">
        <f>(IF('Net present values'!$D$7="Declining (3.5%)",'Discount Factors'!$D98,IF('Net present values'!$D$7="Constant (3.5%)",'Discount Factors'!$E98,IF('Net present values'!$D$7="Constant (5%)",'Discount Factors'!$F98,IF('Net present values'!$D$7="Constant (8%)",'Discount Factors'!$G98,)))))*U101</f>
        <v>0</v>
      </c>
      <c r="AA101" s="55"/>
      <c r="AB101" s="55"/>
      <c r="AC101" s="55"/>
      <c r="AL101" s="55"/>
      <c r="AM101" s="55"/>
      <c r="AN101" s="55"/>
      <c r="AO101" s="102"/>
      <c r="AQ101" s="55"/>
      <c r="AZ101" s="55"/>
      <c r="BC101" s="55"/>
      <c r="BD101" s="55"/>
      <c r="BF101" s="102"/>
      <c r="BH101" s="102"/>
    </row>
    <row r="102" spans="14:60" ht="12.75">
      <c r="N102" s="104">
        <v>96</v>
      </c>
      <c r="O102" s="50">
        <f t="shared" si="4"/>
        <v>2793880.88</v>
      </c>
      <c r="P102" s="51">
        <f>(IF('Net present values'!$D$7="Declining (3.5%)",'Discount Factors'!$D99,IF('Net present values'!$D$7="Constant (3.5%)",'Discount Factors'!$E99,IF('Net present values'!$D$7="Constant (5%)",'Discount Factors'!$F99,IF('Net present values'!$D$7="Constant (8%)",'Discount Factors'!$G99,)))))*O102</f>
        <v>156718.8033326987</v>
      </c>
      <c r="R102" s="50">
        <f t="shared" si="5"/>
        <v>0</v>
      </c>
      <c r="S102" s="51">
        <f>(IF('Net present values'!$D$7="Declining (3.5%)",'Discount Factors'!$D99,IF('Net present values'!$D$7="Constant (3.5%)",'Discount Factors'!$E99,IF('Net present values'!$D$7="Constant (5%)",'Discount Factors'!$F99,IF('Net present values'!$D$7="Constant (8%)",'Discount Factors'!$G99,)))))*R102</f>
        <v>0</v>
      </c>
      <c r="T102" s="28"/>
      <c r="U102" s="58">
        <f t="shared" si="6"/>
        <v>0</v>
      </c>
      <c r="V102" s="51">
        <f>(IF('Net present values'!$D$7="Declining (3.5%)",'Discount Factors'!$D99,IF('Net present values'!$D$7="Constant (3.5%)",'Discount Factors'!$E99,IF('Net present values'!$D$7="Constant (5%)",'Discount Factors'!$F99,IF('Net present values'!$D$7="Constant (8%)",'Discount Factors'!$G99,)))))*U102</f>
        <v>0</v>
      </c>
      <c r="AA102" s="55"/>
      <c r="AB102" s="55"/>
      <c r="AC102" s="55"/>
      <c r="AL102" s="55"/>
      <c r="AM102" s="55"/>
      <c r="AN102" s="55"/>
      <c r="AO102" s="102"/>
      <c r="AQ102" s="55"/>
      <c r="AZ102" s="55"/>
      <c r="BC102" s="55"/>
      <c r="BD102" s="55"/>
      <c r="BF102" s="102"/>
      <c r="BH102" s="102"/>
    </row>
    <row r="103" spans="14:60" ht="12.75">
      <c r="N103" s="104">
        <v>97</v>
      </c>
      <c r="O103" s="50">
        <f t="shared" si="4"/>
        <v>2793880.88</v>
      </c>
      <c r="P103" s="51">
        <f>(IF('Net present values'!$D$7="Declining (3.5%)",'Discount Factors'!$D100,IF('Net present values'!$D$7="Constant (3.5%)",'Discount Factors'!$E100,IF('Net present values'!$D$7="Constant (5%)",'Discount Factors'!$F100,IF('Net present values'!$D$7="Constant (8%)",'Discount Factors'!$G100,)))))*O103</f>
        <v>152896.3934953158</v>
      </c>
      <c r="R103" s="50">
        <f t="shared" si="5"/>
        <v>0</v>
      </c>
      <c r="S103" s="51">
        <f>(IF('Net present values'!$D$7="Declining (3.5%)",'Discount Factors'!$D100,IF('Net present values'!$D$7="Constant (3.5%)",'Discount Factors'!$E100,IF('Net present values'!$D$7="Constant (5%)",'Discount Factors'!$F100,IF('Net present values'!$D$7="Constant (8%)",'Discount Factors'!$G100,)))))*R103</f>
        <v>0</v>
      </c>
      <c r="T103" s="28"/>
      <c r="U103" s="58">
        <f t="shared" si="6"/>
        <v>0</v>
      </c>
      <c r="V103" s="51">
        <f>(IF('Net present values'!$D$7="Declining (3.5%)",'Discount Factors'!$D100,IF('Net present values'!$D$7="Constant (3.5%)",'Discount Factors'!$E100,IF('Net present values'!$D$7="Constant (5%)",'Discount Factors'!$F100,IF('Net present values'!$D$7="Constant (8%)",'Discount Factors'!$G100,)))))*U103</f>
        <v>0</v>
      </c>
      <c r="AA103" s="55"/>
      <c r="AB103" s="55"/>
      <c r="AC103" s="55"/>
      <c r="AL103" s="55"/>
      <c r="AM103" s="55"/>
      <c r="AN103" s="55"/>
      <c r="AO103" s="102"/>
      <c r="AQ103" s="55"/>
      <c r="AZ103" s="55"/>
      <c r="BC103" s="55"/>
      <c r="BD103" s="55"/>
      <c r="BF103" s="102"/>
      <c r="BH103" s="102"/>
    </row>
    <row r="104" spans="14:60" ht="12.75">
      <c r="N104" s="104">
        <v>98</v>
      </c>
      <c r="O104" s="50">
        <f t="shared" si="4"/>
        <v>2793880.88</v>
      </c>
      <c r="P104" s="51">
        <f>(IF('Net present values'!$D$7="Declining (3.5%)",'Discount Factors'!$D101,IF('Net present values'!$D$7="Constant (3.5%)",'Discount Factors'!$E101,IF('Net present values'!$D$7="Constant (5%)",'Discount Factors'!$F101,IF('Net present values'!$D$7="Constant (8%)",'Discount Factors'!$G101,)))))*O104</f>
        <v>149167.2131661618</v>
      </c>
      <c r="R104" s="50">
        <f t="shared" si="5"/>
        <v>0</v>
      </c>
      <c r="S104" s="51">
        <f>(IF('Net present values'!$D$7="Declining (3.5%)",'Discount Factors'!$D101,IF('Net present values'!$D$7="Constant (3.5%)",'Discount Factors'!$E101,IF('Net present values'!$D$7="Constant (5%)",'Discount Factors'!$F101,IF('Net present values'!$D$7="Constant (8%)",'Discount Factors'!$G101,)))))*R104</f>
        <v>0</v>
      </c>
      <c r="T104" s="28"/>
      <c r="U104" s="58">
        <f t="shared" si="6"/>
        <v>0</v>
      </c>
      <c r="V104" s="51">
        <f>(IF('Net present values'!$D$7="Declining (3.5%)",'Discount Factors'!$D101,IF('Net present values'!$D$7="Constant (3.5%)",'Discount Factors'!$E101,IF('Net present values'!$D$7="Constant (5%)",'Discount Factors'!$F101,IF('Net present values'!$D$7="Constant (8%)",'Discount Factors'!$G101,)))))*U104</f>
        <v>0</v>
      </c>
      <c r="AA104" s="55"/>
      <c r="AB104" s="55"/>
      <c r="AC104" s="55"/>
      <c r="AL104" s="55"/>
      <c r="AM104" s="55"/>
      <c r="AN104" s="55"/>
      <c r="AO104" s="102"/>
      <c r="AQ104" s="55"/>
      <c r="AZ104" s="55"/>
      <c r="BC104" s="55"/>
      <c r="BD104" s="55"/>
      <c r="BF104" s="102"/>
      <c r="BH104" s="102"/>
    </row>
    <row r="105" spans="14:60" ht="12.75">
      <c r="N105" s="104">
        <v>99</v>
      </c>
      <c r="O105" s="50">
        <f t="shared" si="4"/>
        <v>2793880.88</v>
      </c>
      <c r="P105" s="51">
        <f>(IF('Net present values'!$D$7="Declining (3.5%)",'Discount Factors'!$D102,IF('Net present values'!$D$7="Constant (3.5%)",'Discount Factors'!$E102,IF('Net present values'!$D$7="Constant (5%)",'Discount Factors'!$F102,IF('Net present values'!$D$7="Constant (8%)",'Discount Factors'!$G102,)))))*O105</f>
        <v>145528.98845479198</v>
      </c>
      <c r="R105" s="50">
        <f t="shared" si="5"/>
        <v>0</v>
      </c>
      <c r="S105" s="51">
        <f>(IF('Net present values'!$D$7="Declining (3.5%)",'Discount Factors'!$D102,IF('Net present values'!$D$7="Constant (3.5%)",'Discount Factors'!$E102,IF('Net present values'!$D$7="Constant (5%)",'Discount Factors'!$F102,IF('Net present values'!$D$7="Constant (8%)",'Discount Factors'!$G102,)))))*R105</f>
        <v>0</v>
      </c>
      <c r="T105" s="28"/>
      <c r="U105" s="58">
        <f t="shared" si="6"/>
        <v>0</v>
      </c>
      <c r="V105" s="51">
        <f>(IF('Net present values'!$D$7="Declining (3.5%)",'Discount Factors'!$D102,IF('Net present values'!$D$7="Constant (3.5%)",'Discount Factors'!$E102,IF('Net present values'!$D$7="Constant (5%)",'Discount Factors'!$F102,IF('Net present values'!$D$7="Constant (8%)",'Discount Factors'!$G102,)))))*U105</f>
        <v>0</v>
      </c>
      <c r="AA105" s="55"/>
      <c r="AB105" s="55"/>
      <c r="AC105" s="55"/>
      <c r="AL105" s="55"/>
      <c r="AM105" s="55"/>
      <c r="AN105" s="55"/>
      <c r="AO105" s="102"/>
      <c r="AQ105" s="55"/>
      <c r="AZ105" s="55"/>
      <c r="BC105" s="55"/>
      <c r="BD105" s="55"/>
      <c r="BF105" s="102"/>
      <c r="BH105" s="102"/>
    </row>
    <row r="106" spans="14:60" ht="13.5" thickBot="1">
      <c r="N106" s="104">
        <v>100</v>
      </c>
      <c r="O106" s="52">
        <f t="shared" si="4"/>
        <v>2793880.88</v>
      </c>
      <c r="P106" s="53">
        <f>(IF('Net present values'!$D$7="Declining (3.5%)",'Discount Factors'!$D103,IF('Net present values'!$D$7="Constant (3.5%)",'Discount Factors'!$E103,IF('Net present values'!$D$7="Constant (5%)",'Discount Factors'!$F103,IF('Net present values'!$D$7="Constant (8%)",'Discount Factors'!$G103,)))))*O106</f>
        <v>141979.5009315044</v>
      </c>
      <c r="R106" s="52">
        <f t="shared" si="5"/>
        <v>0</v>
      </c>
      <c r="S106" s="53">
        <f>(IF('Net present values'!$D$7="Declining (3.5%)",'Discount Factors'!$D103,IF('Net present values'!$D$7="Constant (3.5%)",'Discount Factors'!$E103,IF('Net present values'!$D$7="Constant (5%)",'Discount Factors'!$F103,IF('Net present values'!$D$7="Constant (8%)",'Discount Factors'!$G103,)))))*R106</f>
        <v>0</v>
      </c>
      <c r="T106" s="28"/>
      <c r="U106" s="63">
        <f t="shared" si="6"/>
        <v>0</v>
      </c>
      <c r="V106" s="53">
        <f>(IF('Net present values'!$D$7="Declining (3.5%)",'Discount Factors'!$D103,IF('Net present values'!$D$7="Constant (3.5%)",'Discount Factors'!$E103,IF('Net present values'!$D$7="Constant (5%)",'Discount Factors'!$F103,IF('Net present values'!$D$7="Constant (8%)",'Discount Factors'!$G103,)))))*U106</f>
        <v>0</v>
      </c>
      <c r="AA106" s="55"/>
      <c r="AB106" s="55"/>
      <c r="AC106" s="55"/>
      <c r="AL106" s="55"/>
      <c r="AM106" s="55"/>
      <c r="AN106" s="55"/>
      <c r="AO106" s="102"/>
      <c r="AQ106" s="55"/>
      <c r="AZ106" s="55"/>
      <c r="BC106" s="55"/>
      <c r="BD106" s="55"/>
      <c r="BF106" s="102"/>
      <c r="BH106" s="102"/>
    </row>
    <row r="107" spans="14:23" ht="12.75">
      <c r="N107" s="105"/>
      <c r="O107" s="28"/>
      <c r="P107" s="28"/>
      <c r="Q107" s="28"/>
      <c r="R107" s="28"/>
      <c r="S107" s="55"/>
      <c r="T107" s="55"/>
      <c r="U107" s="102"/>
      <c r="V107" s="55"/>
      <c r="W107" s="28"/>
    </row>
    <row r="108" spans="14:23" ht="12.75">
      <c r="N108" s="105"/>
      <c r="O108" s="28"/>
      <c r="P108" s="28"/>
      <c r="Q108" s="28"/>
      <c r="R108" s="28"/>
      <c r="S108" s="55"/>
      <c r="T108" s="55"/>
      <c r="U108" s="102"/>
      <c r="V108" s="55"/>
      <c r="W108" s="28"/>
    </row>
    <row r="109" spans="14:23" ht="12.75">
      <c r="N109" s="105"/>
      <c r="O109" s="28"/>
      <c r="P109" s="28"/>
      <c r="Q109" s="28"/>
      <c r="R109" s="28"/>
      <c r="S109" s="55"/>
      <c r="T109" s="55"/>
      <c r="U109" s="102"/>
      <c r="V109" s="55"/>
      <c r="W109" s="28"/>
    </row>
    <row r="110" spans="14:23" ht="12.75">
      <c r="N110" s="105"/>
      <c r="O110" s="28"/>
      <c r="P110" s="28"/>
      <c r="Q110" s="28"/>
      <c r="R110" s="28"/>
      <c r="S110" s="55"/>
      <c r="T110" s="55"/>
      <c r="U110" s="102"/>
      <c r="V110" s="55"/>
      <c r="W110" s="28"/>
    </row>
    <row r="111" spans="14:23" ht="12.75">
      <c r="N111" s="105"/>
      <c r="O111" s="28"/>
      <c r="P111" s="28"/>
      <c r="Q111" s="28"/>
      <c r="R111" s="28"/>
      <c r="S111" s="55"/>
      <c r="T111" s="55"/>
      <c r="U111" s="102"/>
      <c r="V111" s="55"/>
      <c r="W111" s="28"/>
    </row>
    <row r="112" spans="14:23" ht="12.75">
      <c r="N112" s="105"/>
      <c r="O112" s="28"/>
      <c r="P112" s="28"/>
      <c r="Q112" s="28"/>
      <c r="R112" s="28"/>
      <c r="S112" s="55"/>
      <c r="T112" s="55"/>
      <c r="U112" s="102"/>
      <c r="V112" s="55"/>
      <c r="W112" s="28"/>
    </row>
    <row r="113" spans="14:23" ht="12.75">
      <c r="N113" s="105"/>
      <c r="O113" s="28"/>
      <c r="P113" s="28"/>
      <c r="Q113" s="28"/>
      <c r="R113" s="28"/>
      <c r="S113" s="55"/>
      <c r="T113" s="55"/>
      <c r="U113" s="102"/>
      <c r="V113" s="55"/>
      <c r="W113" s="28"/>
    </row>
    <row r="114" spans="14:23" ht="12.75">
      <c r="N114" s="105"/>
      <c r="O114" s="28"/>
      <c r="P114" s="28"/>
      <c r="Q114" s="28"/>
      <c r="R114" s="28"/>
      <c r="S114" s="55"/>
      <c r="T114" s="55"/>
      <c r="U114" s="102"/>
      <c r="V114" s="55"/>
      <c r="W114" s="28"/>
    </row>
    <row r="115" spans="14:23" ht="12.75">
      <c r="N115" s="105"/>
      <c r="O115" s="28"/>
      <c r="P115" s="28"/>
      <c r="Q115" s="28"/>
      <c r="R115" s="28"/>
      <c r="S115" s="55"/>
      <c r="T115" s="55"/>
      <c r="U115" s="102"/>
      <c r="V115" s="55"/>
      <c r="W115" s="28"/>
    </row>
    <row r="116" spans="14:23" ht="12.75">
      <c r="N116" s="105"/>
      <c r="O116" s="28"/>
      <c r="P116" s="28"/>
      <c r="Q116" s="28"/>
      <c r="R116" s="28"/>
      <c r="S116" s="55"/>
      <c r="T116" s="55"/>
      <c r="U116" s="102"/>
      <c r="V116" s="55"/>
      <c r="W116" s="28"/>
    </row>
    <row r="117" spans="14:23" ht="12.75">
      <c r="N117" s="105"/>
      <c r="O117" s="28"/>
      <c r="P117" s="28"/>
      <c r="Q117" s="28"/>
      <c r="R117" s="28"/>
      <c r="S117" s="55"/>
      <c r="T117" s="55"/>
      <c r="U117" s="102"/>
      <c r="V117" s="55"/>
      <c r="W117" s="28"/>
    </row>
    <row r="118" spans="14:23" ht="12.75">
      <c r="N118" s="105"/>
      <c r="O118" s="28"/>
      <c r="P118" s="28"/>
      <c r="Q118" s="28"/>
      <c r="R118" s="28"/>
      <c r="S118" s="55"/>
      <c r="T118" s="55"/>
      <c r="U118" s="102"/>
      <c r="V118" s="55"/>
      <c r="W118" s="28"/>
    </row>
    <row r="119" spans="14:23" ht="12.75">
      <c r="N119" s="105"/>
      <c r="O119" s="28"/>
      <c r="P119" s="28"/>
      <c r="Q119" s="28"/>
      <c r="R119" s="28"/>
      <c r="S119" s="55"/>
      <c r="T119" s="55"/>
      <c r="U119" s="102"/>
      <c r="V119" s="55"/>
      <c r="W119" s="28"/>
    </row>
    <row r="120" spans="14:23" ht="12.75">
      <c r="N120" s="105"/>
      <c r="O120" s="28"/>
      <c r="P120" s="28"/>
      <c r="Q120" s="28"/>
      <c r="R120" s="28"/>
      <c r="S120" s="55"/>
      <c r="T120" s="55"/>
      <c r="U120" s="102"/>
      <c r="V120" s="55"/>
      <c r="W120" s="28"/>
    </row>
    <row r="121" spans="14:23" ht="12.75">
      <c r="N121" s="105"/>
      <c r="O121" s="28"/>
      <c r="P121" s="28"/>
      <c r="Q121" s="28"/>
      <c r="R121" s="28"/>
      <c r="S121" s="55"/>
      <c r="T121" s="55"/>
      <c r="U121" s="102"/>
      <c r="V121" s="55"/>
      <c r="W121" s="28"/>
    </row>
    <row r="122" spans="14:23" ht="12.75">
      <c r="N122" s="105"/>
      <c r="O122" s="28"/>
      <c r="P122" s="28"/>
      <c r="Q122" s="28"/>
      <c r="R122" s="28"/>
      <c r="S122" s="55"/>
      <c r="T122" s="55"/>
      <c r="U122" s="102"/>
      <c r="V122" s="55"/>
      <c r="W122" s="28"/>
    </row>
    <row r="123" spans="14:23" ht="12.75">
      <c r="N123" s="105"/>
      <c r="O123" s="28"/>
      <c r="P123" s="28"/>
      <c r="Q123" s="28"/>
      <c r="R123" s="28"/>
      <c r="S123" s="55"/>
      <c r="T123" s="55"/>
      <c r="U123" s="102"/>
      <c r="V123" s="55"/>
      <c r="W123" s="28"/>
    </row>
    <row r="124" spans="14:23" ht="12.75">
      <c r="N124" s="105"/>
      <c r="O124" s="28"/>
      <c r="P124" s="28"/>
      <c r="Q124" s="28"/>
      <c r="R124" s="28"/>
      <c r="S124" s="55"/>
      <c r="T124" s="55"/>
      <c r="U124" s="102"/>
      <c r="V124" s="55"/>
      <c r="W124" s="28"/>
    </row>
    <row r="125" spans="14:23" ht="12.75">
      <c r="N125" s="105"/>
      <c r="O125" s="28"/>
      <c r="P125" s="28"/>
      <c r="Q125" s="28"/>
      <c r="R125" s="28"/>
      <c r="S125" s="55"/>
      <c r="T125" s="55"/>
      <c r="U125" s="102"/>
      <c r="V125" s="55"/>
      <c r="W125" s="28"/>
    </row>
    <row r="126" spans="14:23" ht="12.75">
      <c r="N126" s="105"/>
      <c r="O126" s="28"/>
      <c r="P126" s="28"/>
      <c r="Q126" s="28"/>
      <c r="R126" s="28"/>
      <c r="S126" s="55"/>
      <c r="T126" s="55"/>
      <c r="U126" s="102"/>
      <c r="V126" s="55"/>
      <c r="W126" s="28"/>
    </row>
    <row r="127" spans="14:23" ht="12.75">
      <c r="N127" s="105"/>
      <c r="O127" s="28"/>
      <c r="P127" s="28"/>
      <c r="Q127" s="28"/>
      <c r="R127" s="28"/>
      <c r="S127" s="55"/>
      <c r="T127" s="55"/>
      <c r="U127" s="102"/>
      <c r="V127" s="55"/>
      <c r="W127" s="28"/>
    </row>
    <row r="128" spans="14:23" ht="12.75">
      <c r="N128" s="105"/>
      <c r="O128" s="28"/>
      <c r="P128" s="28"/>
      <c r="Q128" s="28"/>
      <c r="R128" s="28"/>
      <c r="S128" s="55"/>
      <c r="T128" s="55"/>
      <c r="U128" s="102"/>
      <c r="V128" s="55"/>
      <c r="W128" s="28"/>
    </row>
    <row r="129" spans="14:23" ht="12.75">
      <c r="N129" s="105"/>
      <c r="O129" s="28"/>
      <c r="P129" s="28"/>
      <c r="Q129" s="28"/>
      <c r="R129" s="28"/>
      <c r="S129" s="55"/>
      <c r="T129" s="55"/>
      <c r="U129" s="102"/>
      <c r="V129" s="55"/>
      <c r="W129" s="28"/>
    </row>
    <row r="130" spans="14:23" ht="12.75">
      <c r="N130" s="105"/>
      <c r="O130" s="28"/>
      <c r="P130" s="28"/>
      <c r="Q130" s="28"/>
      <c r="R130" s="28"/>
      <c r="S130" s="55"/>
      <c r="T130" s="55"/>
      <c r="U130" s="102"/>
      <c r="V130" s="55"/>
      <c r="W130" s="28"/>
    </row>
    <row r="131" spans="14:23" ht="12.75">
      <c r="N131" s="105"/>
      <c r="O131" s="28"/>
      <c r="P131" s="28"/>
      <c r="Q131" s="28"/>
      <c r="R131" s="28"/>
      <c r="S131" s="55"/>
      <c r="T131" s="55"/>
      <c r="U131" s="102"/>
      <c r="V131" s="55"/>
      <c r="W131" s="28"/>
    </row>
    <row r="132" spans="14:23" ht="12.75">
      <c r="N132" s="105"/>
      <c r="O132" s="28"/>
      <c r="P132" s="28"/>
      <c r="Q132" s="28"/>
      <c r="R132" s="28"/>
      <c r="S132" s="55"/>
      <c r="T132" s="55"/>
      <c r="U132" s="102"/>
      <c r="V132" s="55"/>
      <c r="W132" s="28"/>
    </row>
    <row r="133" spans="14:23" ht="12.75">
      <c r="N133" s="105"/>
      <c r="O133" s="28"/>
      <c r="P133" s="28"/>
      <c r="Q133" s="28"/>
      <c r="R133" s="28"/>
      <c r="S133" s="55"/>
      <c r="T133" s="55"/>
      <c r="U133" s="102"/>
      <c r="V133" s="55"/>
      <c r="W133" s="28"/>
    </row>
    <row r="134" spans="14:23" ht="12.75">
      <c r="N134" s="105"/>
      <c r="O134" s="28"/>
      <c r="P134" s="28"/>
      <c r="Q134" s="28"/>
      <c r="R134" s="28"/>
      <c r="S134" s="55"/>
      <c r="T134" s="55"/>
      <c r="U134" s="102"/>
      <c r="V134" s="55"/>
      <c r="W134" s="28"/>
    </row>
    <row r="135" spans="14:23" ht="12.75">
      <c r="N135" s="105"/>
      <c r="O135" s="28"/>
      <c r="P135" s="28"/>
      <c r="Q135" s="28"/>
      <c r="R135" s="28"/>
      <c r="S135" s="55"/>
      <c r="T135" s="55"/>
      <c r="U135" s="102"/>
      <c r="V135" s="55"/>
      <c r="W135" s="28"/>
    </row>
    <row r="136" spans="14:23" ht="12.75">
      <c r="N136" s="105"/>
      <c r="O136" s="28"/>
      <c r="P136" s="28"/>
      <c r="Q136" s="28"/>
      <c r="R136" s="28"/>
      <c r="S136" s="55"/>
      <c r="T136" s="55"/>
      <c r="U136" s="102"/>
      <c r="V136" s="55"/>
      <c r="W136" s="28"/>
    </row>
    <row r="137" spans="14:23" ht="12.75">
      <c r="N137" s="105"/>
      <c r="O137" s="28"/>
      <c r="P137" s="28"/>
      <c r="Q137" s="28"/>
      <c r="R137" s="28"/>
      <c r="S137" s="55"/>
      <c r="T137" s="55"/>
      <c r="U137" s="102"/>
      <c r="V137" s="55"/>
      <c r="W137" s="28"/>
    </row>
    <row r="138" spans="14:23" ht="12.75">
      <c r="N138" s="105"/>
      <c r="O138" s="28"/>
      <c r="P138" s="28"/>
      <c r="Q138" s="28"/>
      <c r="R138" s="28"/>
      <c r="S138" s="55"/>
      <c r="T138" s="55"/>
      <c r="U138" s="102"/>
      <c r="V138" s="55"/>
      <c r="W138" s="28"/>
    </row>
    <row r="139" spans="14:23" ht="12.75">
      <c r="N139" s="105"/>
      <c r="O139" s="28"/>
      <c r="P139" s="28"/>
      <c r="Q139" s="28"/>
      <c r="R139" s="28"/>
      <c r="S139" s="55"/>
      <c r="T139" s="55"/>
      <c r="U139" s="102"/>
      <c r="V139" s="55"/>
      <c r="W139" s="28"/>
    </row>
    <row r="140" spans="14:23" ht="12.75">
      <c r="N140" s="105"/>
      <c r="O140" s="28"/>
      <c r="P140" s="28"/>
      <c r="Q140" s="28"/>
      <c r="R140" s="28"/>
      <c r="S140" s="55"/>
      <c r="T140" s="55"/>
      <c r="U140" s="102"/>
      <c r="V140" s="55"/>
      <c r="W140" s="28"/>
    </row>
    <row r="141" spans="14:23" ht="12.75">
      <c r="N141" s="105"/>
      <c r="O141" s="28"/>
      <c r="P141" s="28"/>
      <c r="Q141" s="28"/>
      <c r="R141" s="28"/>
      <c r="S141" s="55"/>
      <c r="T141" s="55"/>
      <c r="U141" s="102"/>
      <c r="V141" s="55"/>
      <c r="W141" s="28"/>
    </row>
    <row r="142" spans="14:23" ht="12.75">
      <c r="N142" s="105"/>
      <c r="O142" s="28"/>
      <c r="P142" s="28"/>
      <c r="Q142" s="28"/>
      <c r="R142" s="28"/>
      <c r="S142" s="55"/>
      <c r="T142" s="55"/>
      <c r="U142" s="102"/>
      <c r="V142" s="55"/>
      <c r="W142" s="28"/>
    </row>
    <row r="143" spans="14:23" ht="12.75">
      <c r="N143" s="105"/>
      <c r="O143" s="28"/>
      <c r="P143" s="28"/>
      <c r="Q143" s="28"/>
      <c r="R143" s="28"/>
      <c r="S143" s="55"/>
      <c r="T143" s="55"/>
      <c r="U143" s="102"/>
      <c r="V143" s="55"/>
      <c r="W143" s="28"/>
    </row>
    <row r="144" spans="14:23" ht="12.75">
      <c r="N144" s="105"/>
      <c r="O144" s="28"/>
      <c r="P144" s="28"/>
      <c r="Q144" s="28"/>
      <c r="R144" s="28"/>
      <c r="S144" s="55"/>
      <c r="T144" s="55"/>
      <c r="U144" s="102"/>
      <c r="V144" s="55"/>
      <c r="W144" s="28"/>
    </row>
    <row r="145" spans="14:23" ht="12.75">
      <c r="N145" s="105"/>
      <c r="O145" s="28"/>
      <c r="P145" s="28"/>
      <c r="Q145" s="28"/>
      <c r="R145" s="28"/>
      <c r="S145" s="55"/>
      <c r="T145" s="55"/>
      <c r="U145" s="102"/>
      <c r="V145" s="55"/>
      <c r="W145" s="28"/>
    </row>
    <row r="146" spans="14:23" ht="12.75">
      <c r="N146" s="105"/>
      <c r="O146" s="28"/>
      <c r="P146" s="28"/>
      <c r="Q146" s="28"/>
      <c r="R146" s="28"/>
      <c r="S146" s="55"/>
      <c r="T146" s="55"/>
      <c r="U146" s="102"/>
      <c r="V146" s="55"/>
      <c r="W146" s="28"/>
    </row>
    <row r="147" spans="14:23" ht="12.75">
      <c r="N147" s="105"/>
      <c r="O147" s="28"/>
      <c r="P147" s="28"/>
      <c r="Q147" s="28"/>
      <c r="R147" s="28"/>
      <c r="S147" s="55"/>
      <c r="T147" s="55"/>
      <c r="U147" s="102"/>
      <c r="V147" s="55"/>
      <c r="W147" s="28"/>
    </row>
    <row r="148" spans="14:23" ht="12.75">
      <c r="N148" s="105"/>
      <c r="O148" s="28"/>
      <c r="P148" s="28"/>
      <c r="Q148" s="28"/>
      <c r="R148" s="28"/>
      <c r="S148" s="55"/>
      <c r="T148" s="55"/>
      <c r="U148" s="102"/>
      <c r="V148" s="55"/>
      <c r="W148" s="28"/>
    </row>
    <row r="149" spans="14:23" ht="12.75">
      <c r="N149" s="105"/>
      <c r="O149" s="28"/>
      <c r="P149" s="28"/>
      <c r="Q149" s="28"/>
      <c r="R149" s="28"/>
      <c r="S149" s="55"/>
      <c r="T149" s="55"/>
      <c r="U149" s="102"/>
      <c r="V149" s="55"/>
      <c r="W149" s="28"/>
    </row>
    <row r="150" spans="14:23" ht="12.75">
      <c r="N150" s="105"/>
      <c r="O150" s="28"/>
      <c r="P150" s="28"/>
      <c r="Q150" s="28"/>
      <c r="R150" s="28"/>
      <c r="S150" s="55"/>
      <c r="T150" s="55"/>
      <c r="U150" s="102"/>
      <c r="V150" s="55"/>
      <c r="W150" s="28"/>
    </row>
    <row r="151" spans="14:23" ht="12.75">
      <c r="N151" s="105"/>
      <c r="O151" s="28"/>
      <c r="P151" s="28"/>
      <c r="Q151" s="28"/>
      <c r="R151" s="28"/>
      <c r="S151" s="55"/>
      <c r="T151" s="55"/>
      <c r="U151" s="102"/>
      <c r="V151" s="55"/>
      <c r="W151" s="28"/>
    </row>
    <row r="152" spans="14:23" ht="12.75">
      <c r="N152" s="105"/>
      <c r="O152" s="28"/>
      <c r="P152" s="28"/>
      <c r="Q152" s="28"/>
      <c r="R152" s="28"/>
      <c r="S152" s="55"/>
      <c r="T152" s="55"/>
      <c r="U152" s="102"/>
      <c r="V152" s="55"/>
      <c r="W152" s="28"/>
    </row>
    <row r="153" spans="14:23" ht="12.75">
      <c r="N153" s="105"/>
      <c r="O153" s="28"/>
      <c r="P153" s="28"/>
      <c r="Q153" s="28"/>
      <c r="R153" s="28"/>
      <c r="S153" s="55"/>
      <c r="T153" s="55"/>
      <c r="U153" s="102"/>
      <c r="V153" s="55"/>
      <c r="W153" s="28"/>
    </row>
    <row r="154" spans="14:23" ht="12.75">
      <c r="N154" s="105"/>
      <c r="O154" s="28"/>
      <c r="P154" s="28"/>
      <c r="Q154" s="28"/>
      <c r="R154" s="28"/>
      <c r="S154" s="55"/>
      <c r="T154" s="55"/>
      <c r="U154" s="102"/>
      <c r="V154" s="55"/>
      <c r="W154" s="28"/>
    </row>
    <row r="155" spans="14:23" ht="12.75">
      <c r="N155" s="105"/>
      <c r="O155" s="28"/>
      <c r="P155" s="28"/>
      <c r="Q155" s="28"/>
      <c r="R155" s="28"/>
      <c r="S155" s="55"/>
      <c r="T155" s="55"/>
      <c r="U155" s="102"/>
      <c r="V155" s="55"/>
      <c r="W155" s="28"/>
    </row>
    <row r="156" spans="14:23" ht="12.75">
      <c r="N156" s="105"/>
      <c r="O156" s="28"/>
      <c r="P156" s="28"/>
      <c r="Q156" s="28"/>
      <c r="R156" s="28"/>
      <c r="S156" s="55"/>
      <c r="T156" s="55"/>
      <c r="U156" s="102"/>
      <c r="V156" s="55"/>
      <c r="W156" s="28"/>
    </row>
    <row r="157" spans="14:23" ht="12.75">
      <c r="N157" s="105"/>
      <c r="O157" s="28"/>
      <c r="P157" s="28"/>
      <c r="Q157" s="28"/>
      <c r="R157" s="28"/>
      <c r="S157" s="55"/>
      <c r="T157" s="55"/>
      <c r="U157" s="102"/>
      <c r="V157" s="55"/>
      <c r="W157" s="28"/>
    </row>
    <row r="158" spans="14:23" ht="12.75">
      <c r="N158" s="105"/>
      <c r="O158" s="28"/>
      <c r="P158" s="28"/>
      <c r="Q158" s="28"/>
      <c r="R158" s="28"/>
      <c r="S158" s="55"/>
      <c r="T158" s="55"/>
      <c r="U158" s="102"/>
      <c r="V158" s="55"/>
      <c r="W158" s="28"/>
    </row>
    <row r="159" spans="14:23" ht="12.75">
      <c r="N159" s="105"/>
      <c r="O159" s="28"/>
      <c r="P159" s="28"/>
      <c r="Q159" s="28"/>
      <c r="R159" s="28"/>
      <c r="S159" s="55"/>
      <c r="T159" s="55"/>
      <c r="U159" s="102"/>
      <c r="V159" s="55"/>
      <c r="W159" s="28"/>
    </row>
    <row r="160" spans="14:23" ht="12.75">
      <c r="N160" s="105"/>
      <c r="O160" s="28"/>
      <c r="P160" s="28"/>
      <c r="Q160" s="28"/>
      <c r="R160" s="28"/>
      <c r="S160" s="55"/>
      <c r="T160" s="55"/>
      <c r="U160" s="102"/>
      <c r="V160" s="55"/>
      <c r="W160" s="28"/>
    </row>
    <row r="161" spans="14:23" ht="12.75">
      <c r="N161" s="105"/>
      <c r="O161" s="28"/>
      <c r="P161" s="28"/>
      <c r="Q161" s="28"/>
      <c r="R161" s="28"/>
      <c r="S161" s="55"/>
      <c r="T161" s="55"/>
      <c r="U161" s="102"/>
      <c r="V161" s="55"/>
      <c r="W161" s="28"/>
    </row>
    <row r="162" spans="14:23" ht="12.75">
      <c r="N162" s="105"/>
      <c r="O162" s="28"/>
      <c r="P162" s="28"/>
      <c r="Q162" s="28"/>
      <c r="R162" s="28"/>
      <c r="S162" s="55"/>
      <c r="T162" s="55"/>
      <c r="U162" s="102"/>
      <c r="V162" s="55"/>
      <c r="W162" s="28"/>
    </row>
    <row r="163" spans="14:23" ht="12.75">
      <c r="N163" s="105"/>
      <c r="O163" s="28"/>
      <c r="P163" s="28"/>
      <c r="Q163" s="28"/>
      <c r="R163" s="28"/>
      <c r="S163" s="55"/>
      <c r="T163" s="55"/>
      <c r="U163" s="102"/>
      <c r="V163" s="55"/>
      <c r="W163" s="28"/>
    </row>
    <row r="164" spans="14:23" ht="12.75">
      <c r="N164" s="105"/>
      <c r="O164" s="28"/>
      <c r="P164" s="28"/>
      <c r="Q164" s="28"/>
      <c r="R164" s="28"/>
      <c r="S164" s="55"/>
      <c r="T164" s="55"/>
      <c r="U164" s="102"/>
      <c r="V164" s="55"/>
      <c r="W164" s="28"/>
    </row>
    <row r="165" spans="14:23" ht="12.75">
      <c r="N165" s="105"/>
      <c r="O165" s="28"/>
      <c r="P165" s="28"/>
      <c r="Q165" s="28"/>
      <c r="R165" s="28"/>
      <c r="S165" s="55"/>
      <c r="T165" s="55"/>
      <c r="U165" s="102"/>
      <c r="V165" s="55"/>
      <c r="W165" s="28"/>
    </row>
    <row r="166" spans="14:23" ht="12.75">
      <c r="N166" s="105"/>
      <c r="O166" s="28"/>
      <c r="P166" s="28"/>
      <c r="Q166" s="28"/>
      <c r="R166" s="28"/>
      <c r="S166" s="55"/>
      <c r="T166" s="55"/>
      <c r="U166" s="102"/>
      <c r="V166" s="55"/>
      <c r="W166" s="28"/>
    </row>
    <row r="167" spans="14:23" ht="12.75">
      <c r="N167" s="105"/>
      <c r="O167" s="28"/>
      <c r="P167" s="28"/>
      <c r="Q167" s="28"/>
      <c r="R167" s="28"/>
      <c r="S167" s="55"/>
      <c r="T167" s="55"/>
      <c r="U167" s="102"/>
      <c r="V167" s="55"/>
      <c r="W167" s="28"/>
    </row>
    <row r="168" spans="14:23" ht="12.75">
      <c r="N168" s="105"/>
      <c r="O168" s="28"/>
      <c r="P168" s="28"/>
      <c r="Q168" s="28"/>
      <c r="R168" s="28"/>
      <c r="S168" s="55"/>
      <c r="T168" s="55"/>
      <c r="U168" s="102"/>
      <c r="V168" s="55"/>
      <c r="W168" s="28"/>
    </row>
    <row r="169" spans="14:23" ht="12.75">
      <c r="N169" s="105"/>
      <c r="O169" s="28"/>
      <c r="P169" s="28"/>
      <c r="Q169" s="28"/>
      <c r="R169" s="28"/>
      <c r="S169" s="55"/>
      <c r="T169" s="55"/>
      <c r="U169" s="102"/>
      <c r="V169" s="55"/>
      <c r="W169" s="28"/>
    </row>
    <row r="170" spans="14:23" ht="12.75">
      <c r="N170" s="105"/>
      <c r="O170" s="28"/>
      <c r="P170" s="28"/>
      <c r="Q170" s="28"/>
      <c r="R170" s="28"/>
      <c r="S170" s="55"/>
      <c r="T170" s="55"/>
      <c r="U170" s="102"/>
      <c r="V170" s="55"/>
      <c r="W170" s="28"/>
    </row>
    <row r="171" spans="14:23" ht="12.75">
      <c r="N171" s="105"/>
      <c r="O171" s="28"/>
      <c r="P171" s="28"/>
      <c r="Q171" s="28"/>
      <c r="R171" s="28"/>
      <c r="S171" s="55"/>
      <c r="T171" s="55"/>
      <c r="U171" s="102"/>
      <c r="V171" s="55"/>
      <c r="W171" s="28"/>
    </row>
    <row r="172" spans="14:23" ht="12.75">
      <c r="N172" s="105"/>
      <c r="O172" s="28"/>
      <c r="P172" s="28"/>
      <c r="Q172" s="28"/>
      <c r="R172" s="28"/>
      <c r="S172" s="55"/>
      <c r="T172" s="55"/>
      <c r="U172" s="102"/>
      <c r="V172" s="55"/>
      <c r="W172" s="28"/>
    </row>
    <row r="173" spans="14:23" ht="12.75">
      <c r="N173" s="105"/>
      <c r="O173" s="28"/>
      <c r="P173" s="28"/>
      <c r="Q173" s="28"/>
      <c r="R173" s="28"/>
      <c r="S173" s="55"/>
      <c r="T173" s="55"/>
      <c r="U173" s="102"/>
      <c r="V173" s="55"/>
      <c r="W173" s="28"/>
    </row>
    <row r="174" spans="14:23" ht="12.75">
      <c r="N174" s="105"/>
      <c r="O174" s="28"/>
      <c r="P174" s="28"/>
      <c r="Q174" s="28"/>
      <c r="R174" s="28"/>
      <c r="S174" s="55"/>
      <c r="T174" s="55"/>
      <c r="U174" s="102"/>
      <c r="V174" s="55"/>
      <c r="W174" s="28"/>
    </row>
    <row r="175" spans="14:23" ht="12.75">
      <c r="N175" s="105"/>
      <c r="O175" s="28"/>
      <c r="P175" s="28"/>
      <c r="Q175" s="28"/>
      <c r="R175" s="28"/>
      <c r="S175" s="55"/>
      <c r="T175" s="55"/>
      <c r="U175" s="102"/>
      <c r="V175" s="55"/>
      <c r="W175" s="28"/>
    </row>
    <row r="176" spans="14:23" ht="12.75">
      <c r="N176" s="105"/>
      <c r="O176" s="28"/>
      <c r="P176" s="28"/>
      <c r="Q176" s="28"/>
      <c r="R176" s="28"/>
      <c r="S176" s="55"/>
      <c r="T176" s="55"/>
      <c r="U176" s="102"/>
      <c r="V176" s="55"/>
      <c r="W176" s="28"/>
    </row>
    <row r="177" spans="14:23" ht="12.75">
      <c r="N177" s="105"/>
      <c r="O177" s="28"/>
      <c r="P177" s="28"/>
      <c r="Q177" s="28"/>
      <c r="R177" s="28"/>
      <c r="S177" s="55"/>
      <c r="T177" s="55"/>
      <c r="U177" s="102"/>
      <c r="V177" s="55"/>
      <c r="W177" s="28"/>
    </row>
    <row r="178" spans="14:23" ht="12.75">
      <c r="N178" s="105"/>
      <c r="O178" s="28"/>
      <c r="P178" s="28"/>
      <c r="Q178" s="28"/>
      <c r="R178" s="28"/>
      <c r="S178" s="55"/>
      <c r="T178" s="55"/>
      <c r="U178" s="102"/>
      <c r="V178" s="55"/>
      <c r="W178" s="28"/>
    </row>
    <row r="179" spans="14:23" ht="12.75">
      <c r="N179" s="105"/>
      <c r="O179" s="28"/>
      <c r="P179" s="28"/>
      <c r="Q179" s="28"/>
      <c r="R179" s="28"/>
      <c r="S179" s="55"/>
      <c r="T179" s="55"/>
      <c r="U179" s="102"/>
      <c r="V179" s="55"/>
      <c r="W179" s="28"/>
    </row>
    <row r="180" spans="14:23" ht="12.75">
      <c r="N180" s="105"/>
      <c r="O180" s="28"/>
      <c r="P180" s="28"/>
      <c r="Q180" s="28"/>
      <c r="R180" s="28"/>
      <c r="S180" s="55"/>
      <c r="T180" s="55"/>
      <c r="U180" s="102"/>
      <c r="V180" s="55"/>
      <c r="W180" s="28"/>
    </row>
    <row r="181" spans="14:23" ht="12.75">
      <c r="N181" s="105"/>
      <c r="O181" s="28"/>
      <c r="P181" s="28"/>
      <c r="Q181" s="28"/>
      <c r="R181" s="28"/>
      <c r="S181" s="55"/>
      <c r="T181" s="55"/>
      <c r="U181" s="102"/>
      <c r="V181" s="55"/>
      <c r="W181" s="28"/>
    </row>
    <row r="182" spans="14:23" ht="12.75">
      <c r="N182" s="105"/>
      <c r="O182" s="28"/>
      <c r="P182" s="28"/>
      <c r="Q182" s="28"/>
      <c r="R182" s="28"/>
      <c r="S182" s="55"/>
      <c r="T182" s="55"/>
      <c r="U182" s="102"/>
      <c r="V182" s="55"/>
      <c r="W182" s="28"/>
    </row>
    <row r="183" spans="14:23" ht="12.75">
      <c r="N183" s="105"/>
      <c r="O183" s="28"/>
      <c r="P183" s="28"/>
      <c r="Q183" s="28"/>
      <c r="R183" s="28"/>
      <c r="S183" s="55"/>
      <c r="T183" s="55"/>
      <c r="U183" s="102"/>
      <c r="V183" s="55"/>
      <c r="W183" s="28"/>
    </row>
    <row r="184" spans="14:23" ht="12.75">
      <c r="N184" s="105"/>
      <c r="O184" s="28"/>
      <c r="P184" s="28"/>
      <c r="Q184" s="28"/>
      <c r="R184" s="28"/>
      <c r="S184" s="55"/>
      <c r="T184" s="55"/>
      <c r="U184" s="102"/>
      <c r="V184" s="55"/>
      <c r="W184" s="28"/>
    </row>
    <row r="185" spans="14:23" ht="12.75">
      <c r="N185" s="105"/>
      <c r="O185" s="28"/>
      <c r="P185" s="28"/>
      <c r="Q185" s="28"/>
      <c r="R185" s="28"/>
      <c r="S185" s="55"/>
      <c r="T185" s="55"/>
      <c r="U185" s="102"/>
      <c r="V185" s="55"/>
      <c r="W185" s="28"/>
    </row>
    <row r="186" spans="14:23" ht="12.75">
      <c r="N186" s="105"/>
      <c r="O186" s="28"/>
      <c r="P186" s="28"/>
      <c r="Q186" s="28"/>
      <c r="R186" s="28"/>
      <c r="S186" s="55"/>
      <c r="T186" s="55"/>
      <c r="U186" s="102"/>
      <c r="V186" s="55"/>
      <c r="W186" s="28"/>
    </row>
    <row r="187" spans="14:23" ht="12.75">
      <c r="N187" s="105"/>
      <c r="O187" s="28"/>
      <c r="P187" s="28"/>
      <c r="Q187" s="28"/>
      <c r="R187" s="28"/>
      <c r="S187" s="55"/>
      <c r="T187" s="55"/>
      <c r="U187" s="102"/>
      <c r="V187" s="55"/>
      <c r="W187" s="28"/>
    </row>
    <row r="188" spans="14:23" ht="12.75">
      <c r="N188" s="105"/>
      <c r="O188" s="28"/>
      <c r="P188" s="28"/>
      <c r="Q188" s="28"/>
      <c r="R188" s="28"/>
      <c r="S188" s="55"/>
      <c r="T188" s="55"/>
      <c r="U188" s="102"/>
      <c r="V188" s="55"/>
      <c r="W188" s="28"/>
    </row>
    <row r="189" spans="14:23" ht="12.75">
      <c r="N189" s="105"/>
      <c r="O189" s="28"/>
      <c r="P189" s="28"/>
      <c r="Q189" s="28"/>
      <c r="R189" s="28"/>
      <c r="S189" s="55"/>
      <c r="T189" s="55"/>
      <c r="U189" s="102"/>
      <c r="V189" s="55"/>
      <c r="W189" s="28"/>
    </row>
    <row r="190" spans="14:23" ht="12.75">
      <c r="N190" s="105"/>
      <c r="O190" s="28"/>
      <c r="P190" s="28"/>
      <c r="Q190" s="28"/>
      <c r="R190" s="28"/>
      <c r="S190" s="55"/>
      <c r="T190" s="55"/>
      <c r="U190" s="102"/>
      <c r="V190" s="55"/>
      <c r="W190" s="28"/>
    </row>
    <row r="191" spans="14:23" ht="12.75">
      <c r="N191" s="105"/>
      <c r="O191" s="28"/>
      <c r="P191" s="28"/>
      <c r="Q191" s="28"/>
      <c r="R191" s="28"/>
      <c r="S191" s="55"/>
      <c r="T191" s="55"/>
      <c r="U191" s="102"/>
      <c r="V191" s="55"/>
      <c r="W191" s="28"/>
    </row>
    <row r="192" spans="14:23" ht="12.75">
      <c r="N192" s="105"/>
      <c r="O192" s="28"/>
      <c r="P192" s="28"/>
      <c r="Q192" s="28"/>
      <c r="R192" s="28"/>
      <c r="S192" s="55"/>
      <c r="T192" s="55"/>
      <c r="U192" s="102"/>
      <c r="V192" s="55"/>
      <c r="W192" s="28"/>
    </row>
    <row r="193" spans="14:23" ht="12.75">
      <c r="N193" s="105"/>
      <c r="O193" s="28"/>
      <c r="P193" s="28"/>
      <c r="Q193" s="28"/>
      <c r="R193" s="28"/>
      <c r="S193" s="55"/>
      <c r="T193" s="55"/>
      <c r="U193" s="102"/>
      <c r="V193" s="55"/>
      <c r="W193" s="28"/>
    </row>
    <row r="194" spans="14:23" ht="12.75">
      <c r="N194" s="105"/>
      <c r="O194" s="28"/>
      <c r="P194" s="28"/>
      <c r="Q194" s="28"/>
      <c r="R194" s="28"/>
      <c r="S194" s="55"/>
      <c r="T194" s="55"/>
      <c r="U194" s="102"/>
      <c r="V194" s="55"/>
      <c r="W194" s="28"/>
    </row>
    <row r="195" spans="14:23" ht="12.75">
      <c r="N195" s="105"/>
      <c r="O195" s="28"/>
      <c r="P195" s="28"/>
      <c r="Q195" s="28"/>
      <c r="R195" s="28"/>
      <c r="S195" s="55"/>
      <c r="T195" s="55"/>
      <c r="U195" s="102"/>
      <c r="V195" s="55"/>
      <c r="W195" s="28"/>
    </row>
    <row r="196" spans="14:23" ht="12.75">
      <c r="N196" s="105"/>
      <c r="O196" s="28"/>
      <c r="P196" s="28"/>
      <c r="Q196" s="28"/>
      <c r="R196" s="28"/>
      <c r="S196" s="55"/>
      <c r="T196" s="55"/>
      <c r="U196" s="102"/>
      <c r="V196" s="55"/>
      <c r="W196" s="28"/>
    </row>
    <row r="197" spans="14:23" ht="12.75">
      <c r="N197" s="105"/>
      <c r="O197" s="28"/>
      <c r="P197" s="28"/>
      <c r="Q197" s="28"/>
      <c r="R197" s="28"/>
      <c r="S197" s="55"/>
      <c r="T197" s="55"/>
      <c r="U197" s="102"/>
      <c r="V197" s="55"/>
      <c r="W197" s="28"/>
    </row>
    <row r="198" spans="14:23" ht="12.75">
      <c r="N198" s="105"/>
      <c r="O198" s="28"/>
      <c r="P198" s="28"/>
      <c r="Q198" s="28"/>
      <c r="R198" s="28"/>
      <c r="S198" s="55"/>
      <c r="T198" s="55"/>
      <c r="U198" s="102"/>
      <c r="V198" s="55"/>
      <c r="W198" s="28"/>
    </row>
    <row r="199" spans="14:23" ht="12.75">
      <c r="N199" s="105"/>
      <c r="O199" s="28"/>
      <c r="P199" s="28"/>
      <c r="Q199" s="28"/>
      <c r="R199" s="28"/>
      <c r="S199" s="55"/>
      <c r="T199" s="55"/>
      <c r="U199" s="102"/>
      <c r="V199" s="55"/>
      <c r="W199" s="28"/>
    </row>
    <row r="200" spans="14:23" ht="12.75">
      <c r="N200" s="105"/>
      <c r="O200" s="28"/>
      <c r="P200" s="28"/>
      <c r="Q200" s="28"/>
      <c r="R200" s="28"/>
      <c r="S200" s="55"/>
      <c r="T200" s="55"/>
      <c r="U200" s="102"/>
      <c r="V200" s="55"/>
      <c r="W200" s="28"/>
    </row>
    <row r="201" spans="14:23" ht="12.75">
      <c r="N201" s="105"/>
      <c r="O201" s="28"/>
      <c r="P201" s="28"/>
      <c r="Q201" s="28"/>
      <c r="R201" s="28"/>
      <c r="S201" s="55"/>
      <c r="T201" s="55"/>
      <c r="U201" s="102"/>
      <c r="V201" s="55"/>
      <c r="W201" s="28"/>
    </row>
    <row r="202" spans="14:23" ht="12.75">
      <c r="N202" s="105"/>
      <c r="O202" s="28"/>
      <c r="P202" s="28"/>
      <c r="Q202" s="28"/>
      <c r="R202" s="28"/>
      <c r="S202" s="55"/>
      <c r="T202" s="55"/>
      <c r="U202" s="102"/>
      <c r="V202" s="55"/>
      <c r="W202" s="28"/>
    </row>
    <row r="203" spans="14:23" ht="12.75">
      <c r="N203" s="105"/>
      <c r="O203" s="28"/>
      <c r="P203" s="28"/>
      <c r="Q203" s="28"/>
      <c r="R203" s="28"/>
      <c r="S203" s="55"/>
      <c r="T203" s="55"/>
      <c r="U203" s="102"/>
      <c r="V203" s="55"/>
      <c r="W203" s="28"/>
    </row>
    <row r="204" spans="14:23" ht="12.75">
      <c r="N204" s="105"/>
      <c r="O204" s="28"/>
      <c r="P204" s="28"/>
      <c r="Q204" s="28"/>
      <c r="R204" s="28"/>
      <c r="S204" s="55"/>
      <c r="T204" s="55"/>
      <c r="U204" s="102"/>
      <c r="V204" s="55"/>
      <c r="W204" s="28"/>
    </row>
    <row r="205" spans="14:23" ht="12.75">
      <c r="N205" s="105"/>
      <c r="O205" s="28"/>
      <c r="P205" s="28"/>
      <c r="Q205" s="28"/>
      <c r="R205" s="28"/>
      <c r="S205" s="55"/>
      <c r="T205" s="55"/>
      <c r="U205" s="102"/>
      <c r="V205" s="55"/>
      <c r="W205" s="28"/>
    </row>
    <row r="206" spans="14:23" ht="12.75">
      <c r="N206" s="105"/>
      <c r="O206" s="28"/>
      <c r="P206" s="28"/>
      <c r="Q206" s="28"/>
      <c r="R206" s="28"/>
      <c r="S206" s="55"/>
      <c r="T206" s="55"/>
      <c r="U206" s="102"/>
      <c r="V206" s="55"/>
      <c r="W206" s="28"/>
    </row>
    <row r="207" spans="14:23" ht="12.75">
      <c r="N207" s="105"/>
      <c r="O207" s="28"/>
      <c r="P207" s="28"/>
      <c r="Q207" s="28"/>
      <c r="R207" s="28"/>
      <c r="S207" s="55"/>
      <c r="T207" s="55"/>
      <c r="U207" s="102"/>
      <c r="V207" s="55"/>
      <c r="W207" s="28"/>
    </row>
    <row r="208" spans="14:23" ht="12.75">
      <c r="N208" s="105"/>
      <c r="O208" s="28"/>
      <c r="P208" s="28"/>
      <c r="Q208" s="28"/>
      <c r="R208" s="28"/>
      <c r="S208" s="55"/>
      <c r="T208" s="55"/>
      <c r="U208" s="102"/>
      <c r="V208" s="55"/>
      <c r="W208" s="28"/>
    </row>
    <row r="209" spans="14:23" ht="12.75">
      <c r="N209" s="105"/>
      <c r="O209" s="28"/>
      <c r="P209" s="28"/>
      <c r="Q209" s="28"/>
      <c r="R209" s="28"/>
      <c r="S209" s="55"/>
      <c r="T209" s="55"/>
      <c r="U209" s="102"/>
      <c r="V209" s="55"/>
      <c r="W209" s="28"/>
    </row>
    <row r="210" spans="14:23" ht="12.75">
      <c r="N210" s="105"/>
      <c r="O210" s="28"/>
      <c r="P210" s="28"/>
      <c r="Q210" s="28"/>
      <c r="R210" s="28"/>
      <c r="S210" s="55"/>
      <c r="T210" s="55"/>
      <c r="U210" s="102"/>
      <c r="V210" s="55"/>
      <c r="W210" s="28"/>
    </row>
    <row r="211" spans="14:23" ht="12.75">
      <c r="N211" s="105"/>
      <c r="O211" s="28"/>
      <c r="P211" s="28"/>
      <c r="Q211" s="28"/>
      <c r="R211" s="28"/>
      <c r="S211" s="55"/>
      <c r="T211" s="55"/>
      <c r="U211" s="102"/>
      <c r="V211" s="55"/>
      <c r="W211" s="28"/>
    </row>
    <row r="212" spans="14:23" ht="12.75">
      <c r="N212" s="105"/>
      <c r="O212" s="28"/>
      <c r="P212" s="28"/>
      <c r="Q212" s="28"/>
      <c r="R212" s="28"/>
      <c r="S212" s="55"/>
      <c r="T212" s="55"/>
      <c r="U212" s="102"/>
      <c r="V212" s="55"/>
      <c r="W212" s="28"/>
    </row>
    <row r="213" spans="14:23" ht="12.75">
      <c r="N213" s="105"/>
      <c r="O213" s="28"/>
      <c r="P213" s="28"/>
      <c r="Q213" s="28"/>
      <c r="R213" s="28"/>
      <c r="S213" s="55"/>
      <c r="T213" s="55"/>
      <c r="U213" s="102"/>
      <c r="V213" s="55"/>
      <c r="W213" s="28"/>
    </row>
    <row r="214" spans="14:23" ht="12.75">
      <c r="N214" s="105"/>
      <c r="O214" s="28"/>
      <c r="P214" s="28"/>
      <c r="Q214" s="28"/>
      <c r="R214" s="28"/>
      <c r="S214" s="55"/>
      <c r="T214" s="55"/>
      <c r="U214" s="102"/>
      <c r="V214" s="55"/>
      <c r="W214" s="28"/>
    </row>
    <row r="215" spans="14:23" ht="12.75">
      <c r="N215" s="105"/>
      <c r="O215" s="28"/>
      <c r="P215" s="28"/>
      <c r="Q215" s="28"/>
      <c r="R215" s="28"/>
      <c r="S215" s="55"/>
      <c r="T215" s="55"/>
      <c r="U215" s="102"/>
      <c r="V215" s="55"/>
      <c r="W215" s="28"/>
    </row>
    <row r="216" spans="14:23" ht="12.75">
      <c r="N216" s="105"/>
      <c r="O216" s="28"/>
      <c r="P216" s="28"/>
      <c r="Q216" s="28"/>
      <c r="R216" s="28"/>
      <c r="S216" s="55"/>
      <c r="T216" s="55"/>
      <c r="U216" s="102"/>
      <c r="V216" s="55"/>
      <c r="W216" s="28"/>
    </row>
    <row r="217" spans="14:23" ht="12.75">
      <c r="N217" s="105"/>
      <c r="O217" s="28"/>
      <c r="P217" s="28"/>
      <c r="Q217" s="28"/>
      <c r="R217" s="28"/>
      <c r="S217" s="55"/>
      <c r="T217" s="55"/>
      <c r="U217" s="102"/>
      <c r="V217" s="55"/>
      <c r="W217" s="28"/>
    </row>
    <row r="218" spans="14:23" ht="12.75">
      <c r="N218" s="105"/>
      <c r="O218" s="28"/>
      <c r="P218" s="28"/>
      <c r="Q218" s="28"/>
      <c r="R218" s="28"/>
      <c r="S218" s="55"/>
      <c r="T218" s="55"/>
      <c r="U218" s="102"/>
      <c r="V218" s="55"/>
      <c r="W218" s="28"/>
    </row>
    <row r="219" spans="14:23" ht="12.75">
      <c r="N219" s="105"/>
      <c r="O219" s="28"/>
      <c r="P219" s="28"/>
      <c r="Q219" s="28"/>
      <c r="R219" s="28"/>
      <c r="S219" s="55"/>
      <c r="T219" s="55"/>
      <c r="U219" s="102"/>
      <c r="V219" s="55"/>
      <c r="W219" s="28"/>
    </row>
    <row r="220" spans="14:23" ht="12.75">
      <c r="N220" s="105"/>
      <c r="O220" s="28"/>
      <c r="P220" s="28"/>
      <c r="Q220" s="28"/>
      <c r="R220" s="28"/>
      <c r="S220" s="55"/>
      <c r="T220" s="55"/>
      <c r="U220" s="102"/>
      <c r="V220" s="55"/>
      <c r="W220" s="28"/>
    </row>
    <row r="221" spans="14:23" ht="12.75">
      <c r="N221" s="105"/>
      <c r="O221" s="28"/>
      <c r="P221" s="28"/>
      <c r="Q221" s="28"/>
      <c r="R221" s="28"/>
      <c r="S221" s="55"/>
      <c r="T221" s="55"/>
      <c r="U221" s="102"/>
      <c r="V221" s="55"/>
      <c r="W221" s="28"/>
    </row>
    <row r="222" spans="14:23" ht="12.75">
      <c r="N222" s="105"/>
      <c r="O222" s="28"/>
      <c r="P222" s="28"/>
      <c r="Q222" s="28"/>
      <c r="R222" s="28"/>
      <c r="S222" s="55"/>
      <c r="T222" s="55"/>
      <c r="U222" s="102"/>
      <c r="V222" s="55"/>
      <c r="W222" s="28"/>
    </row>
    <row r="223" spans="14:23" ht="12.75">
      <c r="N223" s="105"/>
      <c r="O223" s="28"/>
      <c r="P223" s="28"/>
      <c r="Q223" s="28"/>
      <c r="R223" s="28"/>
      <c r="S223" s="55"/>
      <c r="T223" s="55"/>
      <c r="U223" s="102"/>
      <c r="V223" s="55"/>
      <c r="W223" s="28"/>
    </row>
    <row r="224" spans="14:23" ht="12.75">
      <c r="N224" s="105"/>
      <c r="O224" s="28"/>
      <c r="P224" s="28"/>
      <c r="Q224" s="28"/>
      <c r="R224" s="28"/>
      <c r="S224" s="55"/>
      <c r="T224" s="55"/>
      <c r="U224" s="102"/>
      <c r="V224" s="55"/>
      <c r="W224" s="28"/>
    </row>
    <row r="225" spans="14:23" ht="12.75">
      <c r="N225" s="105"/>
      <c r="O225" s="28"/>
      <c r="P225" s="28"/>
      <c r="Q225" s="28"/>
      <c r="R225" s="28"/>
      <c r="S225" s="55"/>
      <c r="T225" s="55"/>
      <c r="U225" s="102"/>
      <c r="V225" s="55"/>
      <c r="W225" s="28"/>
    </row>
    <row r="226" spans="14:23" ht="12.75">
      <c r="N226" s="105"/>
      <c r="O226" s="28"/>
      <c r="P226" s="28"/>
      <c r="Q226" s="28"/>
      <c r="R226" s="28"/>
      <c r="S226" s="55"/>
      <c r="T226" s="55"/>
      <c r="U226" s="102"/>
      <c r="V226" s="55"/>
      <c r="W226" s="28"/>
    </row>
    <row r="227" spans="14:23" ht="12.75">
      <c r="N227" s="105"/>
      <c r="O227" s="28"/>
      <c r="P227" s="28"/>
      <c r="Q227" s="28"/>
      <c r="R227" s="28"/>
      <c r="S227" s="55"/>
      <c r="T227" s="55"/>
      <c r="U227" s="102"/>
      <c r="V227" s="55"/>
      <c r="W227" s="28"/>
    </row>
    <row r="228" spans="14:23" ht="12.75">
      <c r="N228" s="105"/>
      <c r="O228" s="28"/>
      <c r="P228" s="28"/>
      <c r="Q228" s="28"/>
      <c r="R228" s="28"/>
      <c r="S228" s="55"/>
      <c r="T228" s="55"/>
      <c r="U228" s="102"/>
      <c r="V228" s="55"/>
      <c r="W228" s="28"/>
    </row>
    <row r="229" spans="14:23" ht="12.75">
      <c r="N229" s="105"/>
      <c r="O229" s="28"/>
      <c r="P229" s="28"/>
      <c r="Q229" s="28"/>
      <c r="R229" s="28"/>
      <c r="S229" s="55"/>
      <c r="T229" s="55"/>
      <c r="U229" s="102"/>
      <c r="V229" s="55"/>
      <c r="W229" s="28"/>
    </row>
    <row r="230" spans="14:23" ht="12.75">
      <c r="N230" s="105"/>
      <c r="O230" s="28"/>
      <c r="P230" s="28"/>
      <c r="Q230" s="28"/>
      <c r="R230" s="28"/>
      <c r="S230" s="55"/>
      <c r="T230" s="55"/>
      <c r="U230" s="102"/>
      <c r="V230" s="55"/>
      <c r="W230" s="28"/>
    </row>
    <row r="231" spans="14:23" ht="12.75">
      <c r="N231" s="105"/>
      <c r="O231" s="28"/>
      <c r="P231" s="28"/>
      <c r="Q231" s="28"/>
      <c r="R231" s="28"/>
      <c r="S231" s="55"/>
      <c r="T231" s="55"/>
      <c r="U231" s="102"/>
      <c r="V231" s="55"/>
      <c r="W231" s="28"/>
    </row>
    <row r="232" spans="14:23" ht="12.75">
      <c r="N232" s="105"/>
      <c r="O232" s="28"/>
      <c r="P232" s="28"/>
      <c r="Q232" s="28"/>
      <c r="R232" s="28"/>
      <c r="S232" s="55"/>
      <c r="T232" s="55"/>
      <c r="U232" s="102"/>
      <c r="V232" s="55"/>
      <c r="W232" s="28"/>
    </row>
    <row r="233" spans="14:23" ht="12.75">
      <c r="N233" s="105"/>
      <c r="O233" s="28"/>
      <c r="P233" s="28"/>
      <c r="Q233" s="28"/>
      <c r="R233" s="28"/>
      <c r="S233" s="55"/>
      <c r="T233" s="55"/>
      <c r="U233" s="102"/>
      <c r="V233" s="55"/>
      <c r="W233" s="28"/>
    </row>
    <row r="234" spans="14:23" ht="12.75">
      <c r="N234" s="105"/>
      <c r="O234" s="28"/>
      <c r="P234" s="28"/>
      <c r="Q234" s="28"/>
      <c r="R234" s="28"/>
      <c r="S234" s="55"/>
      <c r="T234" s="55"/>
      <c r="U234" s="102"/>
      <c r="V234" s="55"/>
      <c r="W234" s="28"/>
    </row>
    <row r="235" spans="14:23" ht="12.75">
      <c r="N235" s="105"/>
      <c r="O235" s="28"/>
      <c r="P235" s="28"/>
      <c r="Q235" s="28"/>
      <c r="R235" s="28"/>
      <c r="S235" s="55"/>
      <c r="T235" s="55"/>
      <c r="U235" s="102"/>
      <c r="V235" s="55"/>
      <c r="W235" s="28"/>
    </row>
    <row r="236" spans="14:23" ht="12.75">
      <c r="N236" s="105"/>
      <c r="O236" s="28"/>
      <c r="P236" s="28"/>
      <c r="Q236" s="28"/>
      <c r="R236" s="28"/>
      <c r="S236" s="55"/>
      <c r="T236" s="55"/>
      <c r="U236" s="102"/>
      <c r="V236" s="55"/>
      <c r="W236" s="28"/>
    </row>
    <row r="237" spans="14:23" ht="12.75">
      <c r="N237" s="105"/>
      <c r="O237" s="28"/>
      <c r="P237" s="28"/>
      <c r="Q237" s="28"/>
      <c r="R237" s="28"/>
      <c r="S237" s="55"/>
      <c r="T237" s="55"/>
      <c r="U237" s="102"/>
      <c r="V237" s="55"/>
      <c r="W237" s="28"/>
    </row>
    <row r="238" spans="14:23" ht="12.75">
      <c r="N238" s="105"/>
      <c r="O238" s="28"/>
      <c r="P238" s="28"/>
      <c r="Q238" s="28"/>
      <c r="R238" s="28"/>
      <c r="S238" s="55"/>
      <c r="T238" s="55"/>
      <c r="U238" s="102"/>
      <c r="V238" s="55"/>
      <c r="W238" s="28"/>
    </row>
    <row r="239" spans="14:23" ht="12.75">
      <c r="N239" s="105"/>
      <c r="O239" s="28"/>
      <c r="P239" s="28"/>
      <c r="Q239" s="28"/>
      <c r="R239" s="28"/>
      <c r="S239" s="55"/>
      <c r="T239" s="55"/>
      <c r="U239" s="102"/>
      <c r="V239" s="55"/>
      <c r="W239" s="28"/>
    </row>
    <row r="240" spans="14:23" ht="12.75">
      <c r="N240" s="105"/>
      <c r="O240" s="28"/>
      <c r="P240" s="28"/>
      <c r="Q240" s="28"/>
      <c r="R240" s="28"/>
      <c r="S240" s="55"/>
      <c r="T240" s="55"/>
      <c r="U240" s="102"/>
      <c r="V240" s="55"/>
      <c r="W240" s="28"/>
    </row>
    <row r="241" spans="14:23" ht="12.75">
      <c r="N241" s="105"/>
      <c r="O241" s="28"/>
      <c r="P241" s="28"/>
      <c r="Q241" s="28"/>
      <c r="R241" s="28"/>
      <c r="S241" s="55"/>
      <c r="T241" s="55"/>
      <c r="U241" s="102"/>
      <c r="V241" s="55"/>
      <c r="W241" s="28"/>
    </row>
    <row r="242" spans="14:23" ht="12.75">
      <c r="N242" s="105"/>
      <c r="O242" s="28"/>
      <c r="P242" s="28"/>
      <c r="Q242" s="28"/>
      <c r="R242" s="28"/>
      <c r="S242" s="55"/>
      <c r="T242" s="55"/>
      <c r="U242" s="102"/>
      <c r="V242" s="55"/>
      <c r="W242" s="28"/>
    </row>
    <row r="243" spans="14:23" ht="12.75">
      <c r="N243" s="105"/>
      <c r="O243" s="28"/>
      <c r="P243" s="28"/>
      <c r="Q243" s="28"/>
      <c r="R243" s="28"/>
      <c r="S243" s="55"/>
      <c r="T243" s="55"/>
      <c r="U243" s="102"/>
      <c r="V243" s="55"/>
      <c r="W243" s="28"/>
    </row>
    <row r="244" spans="14:23" ht="12.75">
      <c r="N244" s="105"/>
      <c r="O244" s="28"/>
      <c r="P244" s="28"/>
      <c r="Q244" s="28"/>
      <c r="R244" s="28"/>
      <c r="S244" s="55"/>
      <c r="T244" s="55"/>
      <c r="U244" s="102"/>
      <c r="V244" s="55"/>
      <c r="W244" s="28"/>
    </row>
    <row r="245" spans="14:23" ht="12.75">
      <c r="N245" s="105"/>
      <c r="O245" s="28"/>
      <c r="P245" s="28"/>
      <c r="Q245" s="28"/>
      <c r="R245" s="28"/>
      <c r="S245" s="55"/>
      <c r="T245" s="55"/>
      <c r="U245" s="102"/>
      <c r="V245" s="55"/>
      <c r="W245" s="28"/>
    </row>
    <row r="246" spans="14:23" ht="12.75">
      <c r="N246" s="105"/>
      <c r="O246" s="28"/>
      <c r="P246" s="28"/>
      <c r="Q246" s="28"/>
      <c r="R246" s="28"/>
      <c r="S246" s="55"/>
      <c r="T246" s="55"/>
      <c r="U246" s="102"/>
      <c r="V246" s="55"/>
      <c r="W246" s="28"/>
    </row>
    <row r="247" spans="14:23" ht="12.75">
      <c r="N247" s="105"/>
      <c r="O247" s="28"/>
      <c r="P247" s="28"/>
      <c r="Q247" s="28"/>
      <c r="R247" s="28"/>
      <c r="S247" s="55"/>
      <c r="T247" s="55"/>
      <c r="U247" s="102"/>
      <c r="V247" s="55"/>
      <c r="W247" s="28"/>
    </row>
    <row r="248" spans="14:23" ht="12.75">
      <c r="N248" s="105"/>
      <c r="O248" s="28"/>
      <c r="P248" s="28"/>
      <c r="Q248" s="28"/>
      <c r="R248" s="28"/>
      <c r="S248" s="55"/>
      <c r="T248" s="55"/>
      <c r="U248" s="102"/>
      <c r="V248" s="55"/>
      <c r="W248" s="28"/>
    </row>
    <row r="249" spans="14:23" ht="12.75">
      <c r="N249" s="105"/>
      <c r="O249" s="28"/>
      <c r="P249" s="28"/>
      <c r="Q249" s="28"/>
      <c r="R249" s="28"/>
      <c r="S249" s="55"/>
      <c r="T249" s="55"/>
      <c r="U249" s="102"/>
      <c r="V249" s="55"/>
      <c r="W249" s="28"/>
    </row>
    <row r="250" spans="14:23" ht="12.75">
      <c r="N250" s="105"/>
      <c r="O250" s="28"/>
      <c r="P250" s="28"/>
      <c r="Q250" s="28"/>
      <c r="R250" s="28"/>
      <c r="S250" s="55"/>
      <c r="T250" s="55"/>
      <c r="U250" s="102"/>
      <c r="V250" s="55"/>
      <c r="W250" s="28"/>
    </row>
    <row r="251" spans="14:23" ht="12.75">
      <c r="N251" s="105"/>
      <c r="O251" s="28"/>
      <c r="P251" s="28"/>
      <c r="Q251" s="28"/>
      <c r="R251" s="28"/>
      <c r="S251" s="55"/>
      <c r="T251" s="55"/>
      <c r="U251" s="102"/>
      <c r="V251" s="55"/>
      <c r="W251" s="28"/>
    </row>
    <row r="252" spans="14:23" ht="12.75">
      <c r="N252" s="105"/>
      <c r="O252" s="28"/>
      <c r="P252" s="28"/>
      <c r="Q252" s="28"/>
      <c r="R252" s="28"/>
      <c r="S252" s="55"/>
      <c r="T252" s="55"/>
      <c r="U252" s="102"/>
      <c r="V252" s="55"/>
      <c r="W252" s="28"/>
    </row>
    <row r="253" spans="14:23" ht="12.75">
      <c r="N253" s="105"/>
      <c r="O253" s="28"/>
      <c r="P253" s="28"/>
      <c r="Q253" s="28"/>
      <c r="R253" s="28"/>
      <c r="S253" s="55"/>
      <c r="T253" s="55"/>
      <c r="U253" s="102"/>
      <c r="V253" s="55"/>
      <c r="W253" s="28"/>
    </row>
    <row r="254" spans="14:23" ht="12.75">
      <c r="N254" s="105"/>
      <c r="O254" s="28"/>
      <c r="P254" s="28"/>
      <c r="Q254" s="28"/>
      <c r="R254" s="28"/>
      <c r="S254" s="55"/>
      <c r="T254" s="55"/>
      <c r="U254" s="102"/>
      <c r="V254" s="55"/>
      <c r="W254" s="28"/>
    </row>
    <row r="255" spans="14:23" ht="12.75">
      <c r="N255" s="105"/>
      <c r="O255" s="28"/>
      <c r="P255" s="28"/>
      <c r="Q255" s="28"/>
      <c r="R255" s="28"/>
      <c r="S255" s="55"/>
      <c r="T255" s="55"/>
      <c r="U255" s="102"/>
      <c r="V255" s="55"/>
      <c r="W255" s="28"/>
    </row>
    <row r="256" spans="14:23" ht="12.75">
      <c r="N256" s="105"/>
      <c r="O256" s="28"/>
      <c r="P256" s="28"/>
      <c r="Q256" s="28"/>
      <c r="R256" s="28"/>
      <c r="S256" s="55"/>
      <c r="T256" s="55"/>
      <c r="U256" s="102"/>
      <c r="V256" s="55"/>
      <c r="W256" s="28"/>
    </row>
    <row r="257" spans="14:23" ht="12.75">
      <c r="N257" s="105"/>
      <c r="O257" s="28"/>
      <c r="P257" s="28"/>
      <c r="Q257" s="28"/>
      <c r="R257" s="28"/>
      <c r="S257" s="55"/>
      <c r="T257" s="55"/>
      <c r="U257" s="102"/>
      <c r="V257" s="55"/>
      <c r="W257" s="28"/>
    </row>
    <row r="258" spans="14:23" ht="12.75">
      <c r="N258" s="105"/>
      <c r="O258" s="28"/>
      <c r="P258" s="28"/>
      <c r="Q258" s="28"/>
      <c r="R258" s="28"/>
      <c r="S258" s="55"/>
      <c r="T258" s="55"/>
      <c r="U258" s="102"/>
      <c r="V258" s="55"/>
      <c r="W258" s="28"/>
    </row>
    <row r="259" spans="14:23" ht="12.75">
      <c r="N259" s="105"/>
      <c r="O259" s="28"/>
      <c r="P259" s="28"/>
      <c r="Q259" s="28"/>
      <c r="R259" s="28"/>
      <c r="S259" s="55"/>
      <c r="T259" s="55"/>
      <c r="U259" s="102"/>
      <c r="V259" s="55"/>
      <c r="W259" s="28"/>
    </row>
    <row r="260" spans="14:23" ht="12.75">
      <c r="N260" s="105"/>
      <c r="O260" s="28"/>
      <c r="P260" s="28"/>
      <c r="Q260" s="28"/>
      <c r="R260" s="28"/>
      <c r="S260" s="55"/>
      <c r="T260" s="55"/>
      <c r="U260" s="102"/>
      <c r="V260" s="55"/>
      <c r="W260" s="28"/>
    </row>
    <row r="261" spans="14:23" ht="12.75">
      <c r="N261" s="105"/>
      <c r="O261" s="28"/>
      <c r="P261" s="28"/>
      <c r="Q261" s="28"/>
      <c r="R261" s="28"/>
      <c r="S261" s="55"/>
      <c r="T261" s="55"/>
      <c r="U261" s="102"/>
      <c r="V261" s="55"/>
      <c r="W261" s="28"/>
    </row>
    <row r="262" spans="14:23" ht="12.75">
      <c r="N262" s="105"/>
      <c r="O262" s="28"/>
      <c r="P262" s="28"/>
      <c r="Q262" s="28"/>
      <c r="R262" s="28"/>
      <c r="S262" s="55"/>
      <c r="T262" s="55"/>
      <c r="U262" s="102"/>
      <c r="V262" s="55"/>
      <c r="W262" s="28"/>
    </row>
    <row r="263" spans="14:23" ht="12.75">
      <c r="N263" s="105"/>
      <c r="O263" s="28"/>
      <c r="P263" s="28"/>
      <c r="Q263" s="28"/>
      <c r="R263" s="28"/>
      <c r="S263" s="55"/>
      <c r="T263" s="55"/>
      <c r="U263" s="102"/>
      <c r="V263" s="55"/>
      <c r="W263" s="28"/>
    </row>
    <row r="264" spans="14:23" ht="12.75">
      <c r="N264" s="105"/>
      <c r="O264" s="28"/>
      <c r="P264" s="28"/>
      <c r="Q264" s="28"/>
      <c r="R264" s="28"/>
      <c r="S264" s="55"/>
      <c r="T264" s="55"/>
      <c r="U264" s="102"/>
      <c r="V264" s="55"/>
      <c r="W264" s="28"/>
    </row>
    <row r="265" spans="14:23" ht="12.75">
      <c r="N265" s="105"/>
      <c r="O265" s="28"/>
      <c r="P265" s="28"/>
      <c r="Q265" s="28"/>
      <c r="R265" s="28"/>
      <c r="S265" s="55"/>
      <c r="T265" s="55"/>
      <c r="U265" s="102"/>
      <c r="V265" s="55"/>
      <c r="W265" s="28"/>
    </row>
    <row r="266" spans="14:23" ht="12.75">
      <c r="N266" s="105"/>
      <c r="O266" s="28"/>
      <c r="P266" s="28"/>
      <c r="Q266" s="28"/>
      <c r="R266" s="28"/>
      <c r="S266" s="55"/>
      <c r="T266" s="55"/>
      <c r="U266" s="102"/>
      <c r="V266" s="55"/>
      <c r="W266" s="28"/>
    </row>
    <row r="267" spans="14:23" ht="12.75">
      <c r="N267" s="105"/>
      <c r="O267" s="28"/>
      <c r="P267" s="28"/>
      <c r="Q267" s="28"/>
      <c r="R267" s="28"/>
      <c r="S267" s="55"/>
      <c r="T267" s="55"/>
      <c r="U267" s="102"/>
      <c r="V267" s="55"/>
      <c r="W267" s="28"/>
    </row>
    <row r="268" spans="14:23" ht="12.75">
      <c r="N268" s="105"/>
      <c r="O268" s="28"/>
      <c r="P268" s="28"/>
      <c r="Q268" s="28"/>
      <c r="R268" s="28"/>
      <c r="S268" s="55"/>
      <c r="T268" s="55"/>
      <c r="U268" s="102"/>
      <c r="V268" s="55"/>
      <c r="W268" s="28"/>
    </row>
    <row r="269" spans="14:23" ht="12.75">
      <c r="N269" s="105"/>
      <c r="O269" s="28"/>
      <c r="P269" s="28"/>
      <c r="Q269" s="28"/>
      <c r="R269" s="28"/>
      <c r="S269" s="55"/>
      <c r="T269" s="55"/>
      <c r="U269" s="102"/>
      <c r="V269" s="55"/>
      <c r="W269" s="28"/>
    </row>
    <row r="270" spans="14:23" ht="12.75">
      <c r="N270" s="105"/>
      <c r="O270" s="28"/>
      <c r="P270" s="28"/>
      <c r="Q270" s="28"/>
      <c r="R270" s="28"/>
      <c r="S270" s="55"/>
      <c r="T270" s="55"/>
      <c r="U270" s="102"/>
      <c r="V270" s="55"/>
      <c r="W270" s="28"/>
    </row>
    <row r="271" spans="14:23" ht="12.75">
      <c r="N271" s="105"/>
      <c r="O271" s="28"/>
      <c r="P271" s="28"/>
      <c r="Q271" s="28"/>
      <c r="R271" s="28"/>
      <c r="S271" s="55"/>
      <c r="T271" s="55"/>
      <c r="U271" s="102"/>
      <c r="V271" s="55"/>
      <c r="W271" s="28"/>
    </row>
    <row r="272" spans="14:23" ht="12.75">
      <c r="N272" s="105"/>
      <c r="O272" s="28"/>
      <c r="P272" s="28"/>
      <c r="Q272" s="28"/>
      <c r="R272" s="28"/>
      <c r="S272" s="55"/>
      <c r="T272" s="55"/>
      <c r="U272" s="102"/>
      <c r="V272" s="55"/>
      <c r="W272" s="28"/>
    </row>
    <row r="273" spans="14:23" ht="12.75">
      <c r="N273" s="105"/>
      <c r="O273" s="28"/>
      <c r="P273" s="28"/>
      <c r="Q273" s="28"/>
      <c r="R273" s="28"/>
      <c r="S273" s="55"/>
      <c r="T273" s="55"/>
      <c r="U273" s="102"/>
      <c r="V273" s="55"/>
      <c r="W273" s="28"/>
    </row>
    <row r="274" spans="14:23" ht="12.75">
      <c r="N274" s="105"/>
      <c r="O274" s="28"/>
      <c r="P274" s="28"/>
      <c r="Q274" s="28"/>
      <c r="R274" s="28"/>
      <c r="S274" s="55"/>
      <c r="T274" s="55"/>
      <c r="U274" s="102"/>
      <c r="V274" s="55"/>
      <c r="W274" s="28"/>
    </row>
    <row r="275" spans="14:23" ht="12.75">
      <c r="N275" s="105"/>
      <c r="O275" s="28"/>
      <c r="P275" s="28"/>
      <c r="Q275" s="28"/>
      <c r="R275" s="28"/>
      <c r="S275" s="55"/>
      <c r="T275" s="55"/>
      <c r="U275" s="102"/>
      <c r="V275" s="55"/>
      <c r="W275" s="28"/>
    </row>
    <row r="276" spans="14:23" ht="12.75">
      <c r="N276" s="105"/>
      <c r="O276" s="28"/>
      <c r="P276" s="28"/>
      <c r="Q276" s="28"/>
      <c r="R276" s="28"/>
      <c r="S276" s="55"/>
      <c r="T276" s="55"/>
      <c r="U276" s="102"/>
      <c r="V276" s="55"/>
      <c r="W276" s="28"/>
    </row>
    <row r="277" spans="14:23" ht="12.75">
      <c r="N277" s="105"/>
      <c r="O277" s="28"/>
      <c r="P277" s="28"/>
      <c r="Q277" s="28"/>
      <c r="R277" s="28"/>
      <c r="S277" s="55"/>
      <c r="T277" s="55"/>
      <c r="U277" s="102"/>
      <c r="V277" s="55"/>
      <c r="W277" s="28"/>
    </row>
    <row r="278" spans="14:23" ht="12.75">
      <c r="N278" s="105"/>
      <c r="O278" s="28"/>
      <c r="P278" s="28"/>
      <c r="Q278" s="28"/>
      <c r="R278" s="28"/>
      <c r="S278" s="55"/>
      <c r="T278" s="55"/>
      <c r="U278" s="102"/>
      <c r="V278" s="55"/>
      <c r="W278" s="28"/>
    </row>
    <row r="279" spans="14:23" ht="12.75">
      <c r="N279" s="105"/>
      <c r="O279" s="28"/>
      <c r="P279" s="28"/>
      <c r="Q279" s="28"/>
      <c r="R279" s="28"/>
      <c r="S279" s="55"/>
      <c r="T279" s="55"/>
      <c r="U279" s="102"/>
      <c r="V279" s="55"/>
      <c r="W279" s="28"/>
    </row>
    <row r="280" spans="14:23" ht="12.75">
      <c r="N280" s="105"/>
      <c r="O280" s="28"/>
      <c r="P280" s="28"/>
      <c r="Q280" s="28"/>
      <c r="R280" s="28"/>
      <c r="S280" s="55"/>
      <c r="T280" s="55"/>
      <c r="U280" s="102"/>
      <c r="V280" s="55"/>
      <c r="W280" s="28"/>
    </row>
    <row r="281" spans="14:23" ht="12.75">
      <c r="N281" s="105"/>
      <c r="O281" s="28"/>
      <c r="P281" s="28"/>
      <c r="Q281" s="28"/>
      <c r="R281" s="28"/>
      <c r="S281" s="55"/>
      <c r="T281" s="55"/>
      <c r="U281" s="102"/>
      <c r="V281" s="55"/>
      <c r="W281" s="28"/>
    </row>
    <row r="282" spans="14:23" ht="12.75">
      <c r="N282" s="105"/>
      <c r="O282" s="28"/>
      <c r="P282" s="28"/>
      <c r="Q282" s="28"/>
      <c r="R282" s="28"/>
      <c r="S282" s="55"/>
      <c r="T282" s="55"/>
      <c r="U282" s="102"/>
      <c r="V282" s="55"/>
      <c r="W282" s="28"/>
    </row>
    <row r="283" spans="14:23" ht="12.75">
      <c r="N283" s="105"/>
      <c r="O283" s="28"/>
      <c r="P283" s="28"/>
      <c r="Q283" s="28"/>
      <c r="R283" s="28"/>
      <c r="S283" s="55"/>
      <c r="T283" s="55"/>
      <c r="U283" s="102"/>
      <c r="V283" s="55"/>
      <c r="W283" s="28"/>
    </row>
    <row r="284" spans="14:23" ht="12.75">
      <c r="N284" s="105"/>
      <c r="O284" s="28"/>
      <c r="P284" s="28"/>
      <c r="Q284" s="28"/>
      <c r="R284" s="28"/>
      <c r="S284" s="55"/>
      <c r="T284" s="55"/>
      <c r="U284" s="102"/>
      <c r="V284" s="55"/>
      <c r="W284" s="28"/>
    </row>
    <row r="285" spans="14:23" ht="12.75">
      <c r="N285" s="105"/>
      <c r="O285" s="28"/>
      <c r="P285" s="28"/>
      <c r="Q285" s="28"/>
      <c r="R285" s="28"/>
      <c r="S285" s="55"/>
      <c r="T285" s="55"/>
      <c r="U285" s="102"/>
      <c r="V285" s="55"/>
      <c r="W285" s="28"/>
    </row>
    <row r="286" spans="14:23" ht="12.75">
      <c r="N286" s="105"/>
      <c r="O286" s="28"/>
      <c r="P286" s="28"/>
      <c r="Q286" s="28"/>
      <c r="R286" s="28"/>
      <c r="S286" s="55"/>
      <c r="T286" s="55"/>
      <c r="U286" s="102"/>
      <c r="V286" s="55"/>
      <c r="W286" s="28"/>
    </row>
    <row r="287" spans="14:23" ht="12.75">
      <c r="N287" s="105"/>
      <c r="O287" s="28"/>
      <c r="P287" s="28"/>
      <c r="Q287" s="28"/>
      <c r="R287" s="28"/>
      <c r="S287" s="55"/>
      <c r="T287" s="55"/>
      <c r="U287" s="102"/>
      <c r="V287" s="55"/>
      <c r="W287" s="28"/>
    </row>
    <row r="288" spans="14:23" ht="12.75">
      <c r="N288" s="105"/>
      <c r="O288" s="28"/>
      <c r="P288" s="28"/>
      <c r="Q288" s="28"/>
      <c r="R288" s="28"/>
      <c r="S288" s="55"/>
      <c r="T288" s="55"/>
      <c r="U288" s="102"/>
      <c r="V288" s="55"/>
      <c r="W288" s="28"/>
    </row>
    <row r="289" spans="14:23" ht="12.75">
      <c r="N289" s="105"/>
      <c r="O289" s="28"/>
      <c r="P289" s="28"/>
      <c r="Q289" s="28"/>
      <c r="R289" s="28"/>
      <c r="S289" s="55"/>
      <c r="T289" s="55"/>
      <c r="U289" s="102"/>
      <c r="V289" s="55"/>
      <c r="W289" s="28"/>
    </row>
    <row r="290" spans="14:23" ht="12.75">
      <c r="N290" s="105"/>
      <c r="O290" s="28"/>
      <c r="P290" s="28"/>
      <c r="Q290" s="28"/>
      <c r="R290" s="28"/>
      <c r="S290" s="55"/>
      <c r="T290" s="55"/>
      <c r="U290" s="102"/>
      <c r="V290" s="55"/>
      <c r="W290" s="28"/>
    </row>
    <row r="291" spans="14:23" ht="12.75">
      <c r="N291" s="105"/>
      <c r="O291" s="28"/>
      <c r="P291" s="28"/>
      <c r="Q291" s="28"/>
      <c r="R291" s="28"/>
      <c r="S291" s="55"/>
      <c r="T291" s="55"/>
      <c r="U291" s="102"/>
      <c r="V291" s="55"/>
      <c r="W291" s="28"/>
    </row>
    <row r="292" spans="14:23" ht="12.75">
      <c r="N292" s="105"/>
      <c r="O292" s="28"/>
      <c r="P292" s="28"/>
      <c r="Q292" s="28"/>
      <c r="R292" s="28"/>
      <c r="S292" s="55"/>
      <c r="T292" s="55"/>
      <c r="U292" s="102"/>
      <c r="V292" s="55"/>
      <c r="W292" s="28"/>
    </row>
    <row r="293" spans="14:23" ht="12.75">
      <c r="N293" s="105"/>
      <c r="O293" s="28"/>
      <c r="P293" s="28"/>
      <c r="Q293" s="28"/>
      <c r="R293" s="28"/>
      <c r="S293" s="55"/>
      <c r="T293" s="55"/>
      <c r="U293" s="102"/>
      <c r="V293" s="55"/>
      <c r="W293" s="28"/>
    </row>
    <row r="294" spans="14:23" ht="12.75">
      <c r="N294" s="105"/>
      <c r="O294" s="28"/>
      <c r="P294" s="28"/>
      <c r="Q294" s="28"/>
      <c r="R294" s="28"/>
      <c r="S294" s="55"/>
      <c r="T294" s="55"/>
      <c r="U294" s="102"/>
      <c r="V294" s="55"/>
      <c r="W294" s="28"/>
    </row>
    <row r="295" spans="14:23" ht="12.75">
      <c r="N295" s="105"/>
      <c r="O295" s="28"/>
      <c r="P295" s="28"/>
      <c r="Q295" s="28"/>
      <c r="R295" s="28"/>
      <c r="S295" s="55"/>
      <c r="T295" s="55"/>
      <c r="U295" s="102"/>
      <c r="V295" s="55"/>
      <c r="W295" s="28"/>
    </row>
    <row r="296" spans="14:23" ht="12.75">
      <c r="N296" s="105"/>
      <c r="O296" s="28"/>
      <c r="P296" s="28"/>
      <c r="Q296" s="28"/>
      <c r="R296" s="28"/>
      <c r="S296" s="55"/>
      <c r="T296" s="55"/>
      <c r="U296" s="102"/>
      <c r="V296" s="55"/>
      <c r="W296" s="28"/>
    </row>
    <row r="297" spans="14:23" ht="12.75">
      <c r="N297" s="105"/>
      <c r="O297" s="28"/>
      <c r="P297" s="28"/>
      <c r="Q297" s="28"/>
      <c r="R297" s="28"/>
      <c r="S297" s="55"/>
      <c r="T297" s="55"/>
      <c r="U297" s="102"/>
      <c r="V297" s="55"/>
      <c r="W297" s="28"/>
    </row>
    <row r="298" spans="14:23" ht="12.75">
      <c r="N298" s="105"/>
      <c r="O298" s="28"/>
      <c r="P298" s="28"/>
      <c r="Q298" s="28"/>
      <c r="R298" s="28"/>
      <c r="S298" s="55"/>
      <c r="T298" s="55"/>
      <c r="U298" s="102"/>
      <c r="V298" s="55"/>
      <c r="W298" s="28"/>
    </row>
    <row r="299" spans="14:23" ht="12.75">
      <c r="N299" s="105"/>
      <c r="O299" s="28"/>
      <c r="P299" s="28"/>
      <c r="Q299" s="28"/>
      <c r="R299" s="28"/>
      <c r="S299" s="55"/>
      <c r="T299" s="55"/>
      <c r="U299" s="102"/>
      <c r="V299" s="55"/>
      <c r="W299" s="28"/>
    </row>
    <row r="300" spans="14:23" ht="12.75">
      <c r="N300" s="105"/>
      <c r="O300" s="28"/>
      <c r="P300" s="28"/>
      <c r="Q300" s="28"/>
      <c r="R300" s="28"/>
      <c r="S300" s="55"/>
      <c r="T300" s="55"/>
      <c r="U300" s="102"/>
      <c r="V300" s="55"/>
      <c r="W300" s="28"/>
    </row>
    <row r="301" spans="14:23" ht="12.75">
      <c r="N301" s="105"/>
      <c r="O301" s="28"/>
      <c r="P301" s="28"/>
      <c r="Q301" s="28"/>
      <c r="R301" s="28"/>
      <c r="S301" s="55"/>
      <c r="T301" s="55"/>
      <c r="U301" s="102"/>
      <c r="V301" s="55"/>
      <c r="W301" s="28"/>
    </row>
    <row r="302" spans="14:23" ht="12.75">
      <c r="N302" s="105"/>
      <c r="O302" s="28"/>
      <c r="P302" s="28"/>
      <c r="Q302" s="28"/>
      <c r="R302" s="28"/>
      <c r="S302" s="55"/>
      <c r="T302" s="55"/>
      <c r="U302" s="102"/>
      <c r="V302" s="55"/>
      <c r="W302" s="28"/>
    </row>
    <row r="303" spans="14:23" ht="12.75">
      <c r="N303" s="105"/>
      <c r="O303" s="28"/>
      <c r="P303" s="28"/>
      <c r="Q303" s="28"/>
      <c r="R303" s="28"/>
      <c r="S303" s="55"/>
      <c r="T303" s="55"/>
      <c r="U303" s="102"/>
      <c r="V303" s="55"/>
      <c r="W303" s="28"/>
    </row>
    <row r="304" spans="14:23" ht="12.75">
      <c r="N304" s="105"/>
      <c r="O304" s="28"/>
      <c r="P304" s="28"/>
      <c r="Q304" s="28"/>
      <c r="R304" s="28"/>
      <c r="S304" s="55"/>
      <c r="T304" s="55"/>
      <c r="U304" s="102"/>
      <c r="V304" s="55"/>
      <c r="W304" s="28"/>
    </row>
    <row r="305" spans="14:23" ht="12.75">
      <c r="N305" s="105"/>
      <c r="O305" s="28"/>
      <c r="P305" s="28"/>
      <c r="Q305" s="28"/>
      <c r="R305" s="28"/>
      <c r="S305" s="55"/>
      <c r="T305" s="55"/>
      <c r="U305" s="102"/>
      <c r="V305" s="55"/>
      <c r="W305" s="28"/>
    </row>
    <row r="306" spans="14:23" ht="12.75">
      <c r="N306" s="105"/>
      <c r="O306" s="28"/>
      <c r="P306" s="28"/>
      <c r="Q306" s="28"/>
      <c r="R306" s="28"/>
      <c r="S306" s="55"/>
      <c r="T306" s="55"/>
      <c r="U306" s="102"/>
      <c r="V306" s="55"/>
      <c r="W306" s="28"/>
    </row>
    <row r="307" spans="14:23" ht="12.75">
      <c r="N307" s="105"/>
      <c r="O307" s="28"/>
      <c r="P307" s="28"/>
      <c r="Q307" s="28"/>
      <c r="R307" s="28"/>
      <c r="S307" s="55"/>
      <c r="T307" s="55"/>
      <c r="U307" s="102"/>
      <c r="V307" s="55"/>
      <c r="W307" s="28"/>
    </row>
    <row r="308" spans="14:23" ht="12.75">
      <c r="N308" s="105"/>
      <c r="O308" s="28"/>
      <c r="P308" s="28"/>
      <c r="Q308" s="28"/>
      <c r="R308" s="28"/>
      <c r="S308" s="55"/>
      <c r="T308" s="55"/>
      <c r="U308" s="102"/>
      <c r="V308" s="55"/>
      <c r="W308" s="28"/>
    </row>
    <row r="309" spans="14:23" ht="12.75">
      <c r="N309" s="105"/>
      <c r="O309" s="28"/>
      <c r="P309" s="28"/>
      <c r="Q309" s="28"/>
      <c r="R309" s="28"/>
      <c r="S309" s="55"/>
      <c r="T309" s="55"/>
      <c r="U309" s="102"/>
      <c r="V309" s="55"/>
      <c r="W309" s="28"/>
    </row>
    <row r="310" spans="14:23" ht="12.75">
      <c r="N310" s="105"/>
      <c r="O310" s="28"/>
      <c r="P310" s="28"/>
      <c r="Q310" s="28"/>
      <c r="R310" s="28"/>
      <c r="S310" s="55"/>
      <c r="T310" s="55"/>
      <c r="U310" s="102"/>
      <c r="V310" s="55"/>
      <c r="W310" s="28"/>
    </row>
    <row r="311" spans="14:23" ht="12.75">
      <c r="N311" s="105"/>
      <c r="O311" s="28"/>
      <c r="P311" s="28"/>
      <c r="Q311" s="28"/>
      <c r="R311" s="28"/>
      <c r="S311" s="55"/>
      <c r="T311" s="55"/>
      <c r="U311" s="102"/>
      <c r="V311" s="55"/>
      <c r="W311" s="28"/>
    </row>
    <row r="312" spans="14:23" ht="12.75">
      <c r="N312" s="105"/>
      <c r="O312" s="28"/>
      <c r="P312" s="28"/>
      <c r="Q312" s="28"/>
      <c r="R312" s="28"/>
      <c r="S312" s="55"/>
      <c r="T312" s="55"/>
      <c r="U312" s="102"/>
      <c r="V312" s="55"/>
      <c r="W312" s="28"/>
    </row>
    <row r="313" spans="14:23" ht="12.75">
      <c r="N313" s="105"/>
      <c r="O313" s="28"/>
      <c r="P313" s="28"/>
      <c r="Q313" s="28"/>
      <c r="R313" s="28"/>
      <c r="S313" s="55"/>
      <c r="T313" s="55"/>
      <c r="U313" s="102"/>
      <c r="V313" s="55"/>
      <c r="W313" s="28"/>
    </row>
    <row r="314" spans="14:23" ht="12.75">
      <c r="N314" s="105"/>
      <c r="O314" s="28"/>
      <c r="P314" s="28"/>
      <c r="Q314" s="28"/>
      <c r="R314" s="28"/>
      <c r="S314" s="55"/>
      <c r="T314" s="55"/>
      <c r="U314" s="102"/>
      <c r="V314" s="55"/>
      <c r="W314" s="28"/>
    </row>
    <row r="315" spans="14:23" ht="12.75">
      <c r="N315" s="105"/>
      <c r="O315" s="28"/>
      <c r="P315" s="28"/>
      <c r="Q315" s="28"/>
      <c r="R315" s="28"/>
      <c r="S315" s="55"/>
      <c r="T315" s="55"/>
      <c r="U315" s="102"/>
      <c r="V315" s="55"/>
      <c r="W315" s="28"/>
    </row>
    <row r="316" spans="14:23" ht="12.75">
      <c r="N316" s="105"/>
      <c r="O316" s="28"/>
      <c r="P316" s="28"/>
      <c r="Q316" s="28"/>
      <c r="R316" s="28"/>
      <c r="S316" s="55"/>
      <c r="T316" s="55"/>
      <c r="U316" s="102"/>
      <c r="V316" s="55"/>
      <c r="W316" s="28"/>
    </row>
    <row r="317" spans="14:23" ht="12.75">
      <c r="N317" s="105"/>
      <c r="O317" s="28"/>
      <c r="P317" s="28"/>
      <c r="Q317" s="28"/>
      <c r="R317" s="28"/>
      <c r="S317" s="55"/>
      <c r="T317" s="55"/>
      <c r="U317" s="102"/>
      <c r="V317" s="55"/>
      <c r="W317" s="28"/>
    </row>
    <row r="318" spans="14:23" ht="12.75">
      <c r="N318" s="105"/>
      <c r="O318" s="28"/>
      <c r="P318" s="28"/>
      <c r="Q318" s="28"/>
      <c r="R318" s="28"/>
      <c r="S318" s="55"/>
      <c r="T318" s="55"/>
      <c r="U318" s="102"/>
      <c r="V318" s="55"/>
      <c r="W318" s="28"/>
    </row>
    <row r="319" spans="14:23" ht="12.75">
      <c r="N319" s="105"/>
      <c r="O319" s="28"/>
      <c r="P319" s="28"/>
      <c r="Q319" s="28"/>
      <c r="R319" s="28"/>
      <c r="S319" s="55"/>
      <c r="T319" s="55"/>
      <c r="U319" s="102"/>
      <c r="V319" s="55"/>
      <c r="W319" s="28"/>
    </row>
    <row r="320" spans="14:23" ht="12.75">
      <c r="N320" s="105"/>
      <c r="O320" s="28"/>
      <c r="P320" s="28"/>
      <c r="Q320" s="28"/>
      <c r="R320" s="28"/>
      <c r="S320" s="55"/>
      <c r="T320" s="55"/>
      <c r="U320" s="102"/>
      <c r="V320" s="55"/>
      <c r="W320" s="28"/>
    </row>
    <row r="321" spans="14:23" ht="12.75">
      <c r="N321" s="105"/>
      <c r="O321" s="28"/>
      <c r="P321" s="28"/>
      <c r="Q321" s="28"/>
      <c r="R321" s="28"/>
      <c r="S321" s="55"/>
      <c r="T321" s="55"/>
      <c r="U321" s="102"/>
      <c r="V321" s="55"/>
      <c r="W321" s="28"/>
    </row>
    <row r="322" spans="14:23" ht="12.75">
      <c r="N322" s="105"/>
      <c r="O322" s="28"/>
      <c r="P322" s="28"/>
      <c r="Q322" s="28"/>
      <c r="R322" s="28"/>
      <c r="S322" s="55"/>
      <c r="T322" s="55"/>
      <c r="U322" s="102"/>
      <c r="V322" s="55"/>
      <c r="W322" s="28"/>
    </row>
    <row r="323" spans="14:23" ht="12.75">
      <c r="N323" s="105"/>
      <c r="O323" s="28"/>
      <c r="P323" s="28"/>
      <c r="Q323" s="28"/>
      <c r="R323" s="28"/>
      <c r="S323" s="55"/>
      <c r="T323" s="55"/>
      <c r="U323" s="102"/>
      <c r="V323" s="55"/>
      <c r="W323" s="28"/>
    </row>
    <row r="324" spans="14:23" ht="12.75">
      <c r="N324" s="105"/>
      <c r="O324" s="28"/>
      <c r="P324" s="28"/>
      <c r="Q324" s="28"/>
      <c r="R324" s="28"/>
      <c r="S324" s="55"/>
      <c r="T324" s="55"/>
      <c r="U324" s="102"/>
      <c r="V324" s="55"/>
      <c r="W324" s="28"/>
    </row>
    <row r="325" spans="14:23" ht="12.75">
      <c r="N325" s="105"/>
      <c r="O325" s="28"/>
      <c r="P325" s="28"/>
      <c r="Q325" s="28"/>
      <c r="R325" s="28"/>
      <c r="S325" s="55"/>
      <c r="T325" s="55"/>
      <c r="U325" s="102"/>
      <c r="V325" s="55"/>
      <c r="W325" s="28"/>
    </row>
    <row r="326" spans="14:23" ht="12.75">
      <c r="N326" s="105"/>
      <c r="O326" s="28"/>
      <c r="P326" s="28"/>
      <c r="Q326" s="28"/>
      <c r="R326" s="28"/>
      <c r="S326" s="55"/>
      <c r="T326" s="55"/>
      <c r="U326" s="102"/>
      <c r="V326" s="55"/>
      <c r="W326" s="28"/>
    </row>
    <row r="327" spans="14:23" ht="12.75">
      <c r="N327" s="105"/>
      <c r="O327" s="28"/>
      <c r="P327" s="28"/>
      <c r="Q327" s="28"/>
      <c r="R327" s="28"/>
      <c r="S327" s="55"/>
      <c r="T327" s="55"/>
      <c r="U327" s="102"/>
      <c r="V327" s="55"/>
      <c r="W327" s="28"/>
    </row>
    <row r="328" spans="14:23" ht="12.75">
      <c r="N328" s="105"/>
      <c r="O328" s="28"/>
      <c r="P328" s="28"/>
      <c r="Q328" s="28"/>
      <c r="R328" s="28"/>
      <c r="S328" s="55"/>
      <c r="T328" s="55"/>
      <c r="U328" s="102"/>
      <c r="V328" s="55"/>
      <c r="W328" s="28"/>
    </row>
    <row r="329" spans="14:23" ht="12.75">
      <c r="N329" s="105"/>
      <c r="O329" s="28"/>
      <c r="P329" s="28"/>
      <c r="Q329" s="28"/>
      <c r="R329" s="28"/>
      <c r="S329" s="55"/>
      <c r="T329" s="55"/>
      <c r="U329" s="102"/>
      <c r="V329" s="55"/>
      <c r="W329" s="28"/>
    </row>
    <row r="330" spans="14:23" ht="12.75">
      <c r="N330" s="105"/>
      <c r="O330" s="28"/>
      <c r="P330" s="28"/>
      <c r="Q330" s="28"/>
      <c r="R330" s="28"/>
      <c r="S330" s="55"/>
      <c r="T330" s="55"/>
      <c r="U330" s="102"/>
      <c r="V330" s="55"/>
      <c r="W330" s="28"/>
    </row>
    <row r="331" spans="14:23" ht="12.75">
      <c r="N331" s="105"/>
      <c r="O331" s="28"/>
      <c r="P331" s="28"/>
      <c r="Q331" s="28"/>
      <c r="R331" s="28"/>
      <c r="S331" s="55"/>
      <c r="T331" s="55"/>
      <c r="U331" s="102"/>
      <c r="V331" s="55"/>
      <c r="W331" s="28"/>
    </row>
    <row r="332" spans="14:23" ht="12.75">
      <c r="N332" s="105"/>
      <c r="O332" s="28"/>
      <c r="P332" s="28"/>
      <c r="Q332" s="28"/>
      <c r="R332" s="28"/>
      <c r="S332" s="55"/>
      <c r="T332" s="55"/>
      <c r="U332" s="102"/>
      <c r="V332" s="55"/>
      <c r="W332" s="28"/>
    </row>
    <row r="333" spans="14:23" ht="12.75">
      <c r="N333" s="105"/>
      <c r="O333" s="28"/>
      <c r="P333" s="28"/>
      <c r="Q333" s="28"/>
      <c r="R333" s="28"/>
      <c r="S333" s="55"/>
      <c r="T333" s="55"/>
      <c r="U333" s="102"/>
      <c r="V333" s="55"/>
      <c r="W333" s="28"/>
    </row>
    <row r="334" spans="14:23" ht="12.75">
      <c r="N334" s="105"/>
      <c r="O334" s="28"/>
      <c r="P334" s="28"/>
      <c r="Q334" s="28"/>
      <c r="R334" s="28"/>
      <c r="S334" s="55"/>
      <c r="T334" s="55"/>
      <c r="U334" s="102"/>
      <c r="V334" s="55"/>
      <c r="W334" s="28"/>
    </row>
    <row r="335" spans="14:23" ht="12.75">
      <c r="N335" s="105"/>
      <c r="O335" s="28"/>
      <c r="P335" s="28"/>
      <c r="Q335" s="28"/>
      <c r="R335" s="28"/>
      <c r="S335" s="55"/>
      <c r="T335" s="55"/>
      <c r="U335" s="102"/>
      <c r="V335" s="55"/>
      <c r="W335" s="28"/>
    </row>
    <row r="336" spans="14:23" ht="12.75">
      <c r="N336" s="105"/>
      <c r="O336" s="28"/>
      <c r="P336" s="28"/>
      <c r="Q336" s="28"/>
      <c r="R336" s="28"/>
      <c r="S336" s="55"/>
      <c r="T336" s="55"/>
      <c r="U336" s="102"/>
      <c r="V336" s="55"/>
      <c r="W336" s="28"/>
    </row>
    <row r="337" spans="14:23" ht="12.75">
      <c r="N337" s="105"/>
      <c r="O337" s="28"/>
      <c r="P337" s="28"/>
      <c r="Q337" s="28"/>
      <c r="R337" s="28"/>
      <c r="S337" s="55"/>
      <c r="T337" s="55"/>
      <c r="U337" s="102"/>
      <c r="V337" s="55"/>
      <c r="W337" s="28"/>
    </row>
    <row r="338" spans="14:23" ht="12.75">
      <c r="N338" s="105"/>
      <c r="O338" s="28"/>
      <c r="P338" s="28"/>
      <c r="Q338" s="28"/>
      <c r="R338" s="28"/>
      <c r="S338" s="55"/>
      <c r="T338" s="55"/>
      <c r="U338" s="102"/>
      <c r="V338" s="55"/>
      <c r="W338" s="28"/>
    </row>
    <row r="339" spans="14:23" ht="12.75">
      <c r="N339" s="105"/>
      <c r="O339" s="28"/>
      <c r="P339" s="28"/>
      <c r="Q339" s="28"/>
      <c r="R339" s="28"/>
      <c r="S339" s="55"/>
      <c r="T339" s="55"/>
      <c r="U339" s="102"/>
      <c r="V339" s="55"/>
      <c r="W339" s="28"/>
    </row>
    <row r="340" spans="14:23" ht="12.75">
      <c r="N340" s="105"/>
      <c r="O340" s="28"/>
      <c r="P340" s="28"/>
      <c r="Q340" s="28"/>
      <c r="R340" s="28"/>
      <c r="S340" s="55"/>
      <c r="T340" s="55"/>
      <c r="U340" s="102"/>
      <c r="V340" s="55"/>
      <c r="W340" s="28"/>
    </row>
    <row r="341" spans="14:23" ht="12.75">
      <c r="N341" s="105"/>
      <c r="O341" s="28"/>
      <c r="P341" s="28"/>
      <c r="Q341" s="28"/>
      <c r="R341" s="28"/>
      <c r="S341" s="55"/>
      <c r="T341" s="55"/>
      <c r="U341" s="102"/>
      <c r="V341" s="55"/>
      <c r="W341" s="28"/>
    </row>
    <row r="342" spans="14:23" ht="12.75">
      <c r="N342" s="105"/>
      <c r="O342" s="28"/>
      <c r="P342" s="28"/>
      <c r="Q342" s="28"/>
      <c r="R342" s="28"/>
      <c r="S342" s="55"/>
      <c r="T342" s="55"/>
      <c r="U342" s="102"/>
      <c r="V342" s="55"/>
      <c r="W342" s="28"/>
    </row>
    <row r="343" spans="14:23" ht="12.75">
      <c r="N343" s="105"/>
      <c r="O343" s="28"/>
      <c r="P343" s="28"/>
      <c r="Q343" s="28"/>
      <c r="R343" s="28"/>
      <c r="S343" s="55"/>
      <c r="T343" s="55"/>
      <c r="U343" s="102"/>
      <c r="V343" s="55"/>
      <c r="W343" s="28"/>
    </row>
    <row r="344" spans="14:23" ht="12.75">
      <c r="N344" s="105"/>
      <c r="O344" s="28"/>
      <c r="P344" s="28"/>
      <c r="Q344" s="28"/>
      <c r="R344" s="28"/>
      <c r="S344" s="55"/>
      <c r="T344" s="55"/>
      <c r="U344" s="102"/>
      <c r="V344" s="55"/>
      <c r="W344" s="28"/>
    </row>
    <row r="345" spans="14:23" ht="12.75">
      <c r="N345" s="105"/>
      <c r="O345" s="28"/>
      <c r="P345" s="28"/>
      <c r="Q345" s="28"/>
      <c r="R345" s="28"/>
      <c r="S345" s="55"/>
      <c r="T345" s="55"/>
      <c r="U345" s="102"/>
      <c r="V345" s="55"/>
      <c r="W345" s="28"/>
    </row>
    <row r="346" spans="14:23" ht="12.75">
      <c r="N346" s="105"/>
      <c r="O346" s="28"/>
      <c r="P346" s="28"/>
      <c r="Q346" s="28"/>
      <c r="R346" s="28"/>
      <c r="S346" s="55"/>
      <c r="T346" s="55"/>
      <c r="U346" s="102"/>
      <c r="V346" s="55"/>
      <c r="W346" s="28"/>
    </row>
    <row r="347" spans="14:23" ht="12.75">
      <c r="N347" s="105"/>
      <c r="O347" s="28"/>
      <c r="P347" s="28"/>
      <c r="Q347" s="28"/>
      <c r="R347" s="28"/>
      <c r="S347" s="55"/>
      <c r="T347" s="55"/>
      <c r="U347" s="102"/>
      <c r="V347" s="55"/>
      <c r="W347" s="28"/>
    </row>
    <row r="348" spans="14:23" ht="12.75">
      <c r="N348" s="105"/>
      <c r="O348" s="28"/>
      <c r="P348" s="28"/>
      <c r="Q348" s="28"/>
      <c r="R348" s="28"/>
      <c r="S348" s="55"/>
      <c r="T348" s="55"/>
      <c r="U348" s="102"/>
      <c r="V348" s="55"/>
      <c r="W348" s="28"/>
    </row>
    <row r="349" spans="14:23" ht="12.75">
      <c r="N349" s="105"/>
      <c r="O349" s="28"/>
      <c r="P349" s="28"/>
      <c r="Q349" s="28"/>
      <c r="R349" s="28"/>
      <c r="S349" s="55"/>
      <c r="T349" s="55"/>
      <c r="U349" s="102"/>
      <c r="V349" s="55"/>
      <c r="W349" s="28"/>
    </row>
    <row r="350" spans="14:23" ht="12.75">
      <c r="N350" s="105"/>
      <c r="O350" s="28"/>
      <c r="P350" s="28"/>
      <c r="Q350" s="28"/>
      <c r="R350" s="28"/>
      <c r="S350" s="55"/>
      <c r="T350" s="55"/>
      <c r="U350" s="102"/>
      <c r="V350" s="55"/>
      <c r="W350" s="28"/>
    </row>
    <row r="351" spans="14:23" ht="12.75">
      <c r="N351" s="105"/>
      <c r="O351" s="28"/>
      <c r="P351" s="28"/>
      <c r="Q351" s="28"/>
      <c r="R351" s="28"/>
      <c r="S351" s="55"/>
      <c r="T351" s="55"/>
      <c r="U351" s="102"/>
      <c r="V351" s="55"/>
      <c r="W351" s="28"/>
    </row>
    <row r="352" spans="14:23" ht="12.75">
      <c r="N352" s="105"/>
      <c r="O352" s="28"/>
      <c r="P352" s="28"/>
      <c r="Q352" s="28"/>
      <c r="R352" s="28"/>
      <c r="S352" s="55"/>
      <c r="T352" s="55"/>
      <c r="U352" s="102"/>
      <c r="V352" s="55"/>
      <c r="W352" s="28"/>
    </row>
    <row r="353" spans="14:23" ht="12.75">
      <c r="N353" s="105"/>
      <c r="O353" s="28"/>
      <c r="P353" s="28"/>
      <c r="Q353" s="28"/>
      <c r="R353" s="28"/>
      <c r="S353" s="55"/>
      <c r="T353" s="55"/>
      <c r="U353" s="102"/>
      <c r="V353" s="55"/>
      <c r="W353" s="28"/>
    </row>
    <row r="354" spans="14:23" ht="12.75">
      <c r="N354" s="105"/>
      <c r="O354" s="28"/>
      <c r="P354" s="28"/>
      <c r="Q354" s="28"/>
      <c r="R354" s="28"/>
      <c r="S354" s="55"/>
      <c r="T354" s="55"/>
      <c r="U354" s="102"/>
      <c r="V354" s="55"/>
      <c r="W354" s="28"/>
    </row>
    <row r="355" spans="14:23" ht="12.75">
      <c r="N355" s="105"/>
      <c r="O355" s="28"/>
      <c r="P355" s="28"/>
      <c r="Q355" s="28"/>
      <c r="R355" s="28"/>
      <c r="S355" s="55"/>
      <c r="T355" s="55"/>
      <c r="U355" s="102"/>
      <c r="V355" s="55"/>
      <c r="W355" s="28"/>
    </row>
    <row r="356" spans="14:23" ht="12.75">
      <c r="N356" s="105"/>
      <c r="O356" s="28"/>
      <c r="P356" s="28"/>
      <c r="Q356" s="28"/>
      <c r="R356" s="28"/>
      <c r="S356" s="55"/>
      <c r="T356" s="55"/>
      <c r="U356" s="102"/>
      <c r="V356" s="55"/>
      <c r="W356" s="28"/>
    </row>
    <row r="357" spans="14:23" ht="12.75">
      <c r="N357" s="105"/>
      <c r="O357" s="28"/>
      <c r="P357" s="28"/>
      <c r="Q357" s="28"/>
      <c r="R357" s="28"/>
      <c r="S357" s="55"/>
      <c r="T357" s="55"/>
      <c r="U357" s="102"/>
      <c r="V357" s="55"/>
      <c r="W357" s="28"/>
    </row>
    <row r="358" spans="14:23" ht="12.75">
      <c r="N358" s="105"/>
      <c r="O358" s="28"/>
      <c r="P358" s="28"/>
      <c r="Q358" s="28"/>
      <c r="R358" s="28"/>
      <c r="S358" s="55"/>
      <c r="T358" s="55"/>
      <c r="U358" s="102"/>
      <c r="V358" s="55"/>
      <c r="W358" s="28"/>
    </row>
    <row r="359" spans="14:23" ht="12.75">
      <c r="N359" s="105"/>
      <c r="O359" s="28"/>
      <c r="P359" s="28"/>
      <c r="Q359" s="28"/>
      <c r="R359" s="28"/>
      <c r="S359" s="55"/>
      <c r="T359" s="55"/>
      <c r="U359" s="102"/>
      <c r="V359" s="55"/>
      <c r="W359" s="28"/>
    </row>
    <row r="360" spans="14:23" ht="12.75">
      <c r="N360" s="105"/>
      <c r="O360" s="28"/>
      <c r="P360" s="28"/>
      <c r="Q360" s="28"/>
      <c r="R360" s="28"/>
      <c r="S360" s="55"/>
      <c r="T360" s="55"/>
      <c r="U360" s="102"/>
      <c r="V360" s="55"/>
      <c r="W360" s="28"/>
    </row>
    <row r="361" spans="14:23" ht="12.75">
      <c r="N361" s="105"/>
      <c r="O361" s="28"/>
      <c r="P361" s="28"/>
      <c r="Q361" s="28"/>
      <c r="R361" s="28"/>
      <c r="S361" s="55"/>
      <c r="T361" s="55"/>
      <c r="U361" s="102"/>
      <c r="V361" s="55"/>
      <c r="W361" s="28"/>
    </row>
    <row r="362" spans="14:23" ht="12.75">
      <c r="N362" s="105"/>
      <c r="O362" s="28"/>
      <c r="P362" s="28"/>
      <c r="Q362" s="28"/>
      <c r="R362" s="28"/>
      <c r="S362" s="55"/>
      <c r="T362" s="55"/>
      <c r="U362" s="102"/>
      <c r="V362" s="55"/>
      <c r="W362" s="28"/>
    </row>
    <row r="363" spans="14:23" ht="12.75">
      <c r="N363" s="105"/>
      <c r="O363" s="28"/>
      <c r="P363" s="28"/>
      <c r="Q363" s="28"/>
      <c r="R363" s="28"/>
      <c r="S363" s="55"/>
      <c r="T363" s="55"/>
      <c r="U363" s="102"/>
      <c r="V363" s="55"/>
      <c r="W363" s="28"/>
    </row>
    <row r="364" spans="14:23" ht="12.75">
      <c r="N364" s="105"/>
      <c r="O364" s="28"/>
      <c r="P364" s="28"/>
      <c r="Q364" s="28"/>
      <c r="R364" s="28"/>
      <c r="S364" s="55"/>
      <c r="T364" s="55"/>
      <c r="U364" s="102"/>
      <c r="V364" s="55"/>
      <c r="W364" s="28"/>
    </row>
    <row r="365" spans="14:23" ht="12.75">
      <c r="N365" s="105"/>
      <c r="O365" s="28"/>
      <c r="P365" s="28"/>
      <c r="Q365" s="28"/>
      <c r="R365" s="28"/>
      <c r="S365" s="55"/>
      <c r="T365" s="55"/>
      <c r="U365" s="102"/>
      <c r="V365" s="55"/>
      <c r="W365" s="28"/>
    </row>
  </sheetData>
  <sheetProtection/>
  <mergeCells count="3">
    <mergeCell ref="O5:P5"/>
    <mergeCell ref="R5:S5"/>
    <mergeCell ref="U5:V5"/>
  </mergeCells>
  <printOptions/>
  <pageMargins left="0.787401575" right="0.787401575" top="0.984251969" bottom="0.984251969"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tabColor indexed="57"/>
  </sheetPr>
  <dimension ref="A1:W365"/>
  <sheetViews>
    <sheetView zoomScale="75" zoomScaleNormal="75" zoomScalePageLayoutView="0" workbookViewId="0" topLeftCell="A1">
      <selection activeCell="A1" sqref="A1"/>
    </sheetView>
  </sheetViews>
  <sheetFormatPr defaultColWidth="9.140625" defaultRowHeight="12.75"/>
  <cols>
    <col min="1" max="1" width="30.57421875" style="0" customWidth="1"/>
    <col min="2" max="2" width="11.140625" style="0" customWidth="1"/>
    <col min="5" max="5" width="15.57421875" style="0" customWidth="1"/>
    <col min="6" max="6" width="16.8515625" style="0" customWidth="1"/>
    <col min="7" max="7" width="15.421875" style="0" customWidth="1"/>
    <col min="8" max="8" width="18.7109375" style="0" customWidth="1"/>
    <col min="9" max="11" width="16.8515625" style="0" customWidth="1"/>
    <col min="12" max="13" width="7.28125" style="0" customWidth="1"/>
    <col min="14" max="14" width="9.140625" style="104" customWidth="1"/>
    <col min="15" max="16" width="17.57421875" style="0" customWidth="1"/>
    <col min="17" max="17" width="3.57421875" style="0" customWidth="1"/>
    <col min="18" max="19" width="17.57421875" style="0" customWidth="1"/>
    <col min="20" max="20" width="3.7109375" style="0" customWidth="1"/>
    <col min="21" max="22" width="17.57421875" style="0" customWidth="1"/>
  </cols>
  <sheetData>
    <row r="1" ht="18">
      <c r="A1" s="118" t="s">
        <v>102</v>
      </c>
    </row>
    <row r="3" spans="1:15" ht="12.75">
      <c r="A3" s="1" t="s">
        <v>27</v>
      </c>
      <c r="O3" s="1" t="s">
        <v>35</v>
      </c>
    </row>
    <row r="4" spans="1:5" ht="13.5" thickBot="1">
      <c r="A4" t="s">
        <v>58</v>
      </c>
      <c r="B4">
        <f>'Scenario Details'!$D$7</f>
        <v>318.177</v>
      </c>
      <c r="C4" t="s">
        <v>60</v>
      </c>
      <c r="E4">
        <f>B4+B5</f>
        <v>387.16</v>
      </c>
    </row>
    <row r="5" spans="1:22" ht="12.75">
      <c r="A5" t="s">
        <v>59</v>
      </c>
      <c r="B5">
        <f>'Scenario Details'!$E$7</f>
        <v>68.983</v>
      </c>
      <c r="O5" s="157" t="s">
        <v>5</v>
      </c>
      <c r="P5" s="158"/>
      <c r="R5" s="157" t="s">
        <v>36</v>
      </c>
      <c r="S5" s="158"/>
      <c r="T5" s="51"/>
      <c r="U5" s="157" t="s">
        <v>37</v>
      </c>
      <c r="V5" s="158"/>
    </row>
    <row r="6" spans="1:22" ht="12.75">
      <c r="A6" t="s">
        <v>28</v>
      </c>
      <c r="B6">
        <f>'Scenario Details'!$G$7</f>
        <v>2332.4</v>
      </c>
      <c r="N6" s="99" t="s">
        <v>24</v>
      </c>
      <c r="O6" s="106" t="s">
        <v>67</v>
      </c>
      <c r="P6" s="107" t="s">
        <v>68</v>
      </c>
      <c r="Q6" s="99"/>
      <c r="R6" s="106" t="s">
        <v>69</v>
      </c>
      <c r="S6" s="107" t="s">
        <v>70</v>
      </c>
      <c r="T6" s="108"/>
      <c r="U6" s="106" t="s">
        <v>69</v>
      </c>
      <c r="V6" s="107" t="s">
        <v>70</v>
      </c>
    </row>
    <row r="7" spans="1:22" ht="12.75">
      <c r="A7" t="s">
        <v>31</v>
      </c>
      <c r="B7">
        <f>'Scenario Details'!$H$7</f>
        <v>1952.13</v>
      </c>
      <c r="N7" s="104">
        <v>1</v>
      </c>
      <c r="O7" s="58">
        <f>$E$21</f>
        <v>1378289.6</v>
      </c>
      <c r="P7" s="51">
        <f>(IF('Net present values'!$D$7="Declining (3.5%)",'Discount Factors'!$D4,IF('Net present values'!$D$7="Constant (3.5%)",'Discount Factors'!$E4,IF('Net present values'!$D$7="Constant (5%)",'Discount Factors'!$F4,IF('Net present values'!$D$7="Constant (8%)",'Discount Factors'!$G4,)))))*O7</f>
        <v>1331680.7729468602</v>
      </c>
      <c r="R7" s="50">
        <f aca="true" t="shared" si="0" ref="R7:R70">$E$27</f>
        <v>0</v>
      </c>
      <c r="S7" s="51">
        <f>(IF('Net present values'!$D$7="Declining (3.5%)",'Discount Factors'!$D4,IF('Net present values'!$D$7="Constant (3.5%)",'Discount Factors'!$E4,IF('Net present values'!$D$7="Constant (5%)",'Discount Factors'!$F4,IF('Net present values'!$D$7="Constant (8%)",'Discount Factors'!$G4,)))))*R7</f>
        <v>0</v>
      </c>
      <c r="T7" s="28"/>
      <c r="U7" s="58">
        <f aca="true" t="shared" si="1" ref="U7:U70">$E$28</f>
        <v>0</v>
      </c>
      <c r="V7" s="51">
        <f>(IF('Net present values'!$D$7="Declining (3.5%)",'Discount Factors'!$D4,IF('Net present values'!$D$7="Constant (3.5%)",'Discount Factors'!$E4,IF('Net present values'!$D$7="Constant (5%)",'Discount Factors'!$F4,IF('Net present values'!$D$7="Constant (8%)",'Discount Factors'!$G4,)))))*U7</f>
        <v>0</v>
      </c>
    </row>
    <row r="8" spans="1:22" ht="12.75">
      <c r="A8" t="s">
        <v>32</v>
      </c>
      <c r="B8">
        <f>'Scenario Details'!$I$7</f>
        <v>377.38</v>
      </c>
      <c r="N8" s="104">
        <v>2</v>
      </c>
      <c r="O8" s="50">
        <f aca="true" t="shared" si="2" ref="O8:O25">$E$21</f>
        <v>1378289.6</v>
      </c>
      <c r="P8" s="51">
        <f>(IF('Net present values'!$D$7="Declining (3.5%)",'Discount Factors'!$D5,IF('Net present values'!$D$7="Constant (3.5%)",'Discount Factors'!$E5,IF('Net present values'!$D$7="Constant (5%)",'Discount Factors'!$F5,IF('Net present values'!$D$7="Constant (8%)",'Discount Factors'!$G5,)))))*O8</f>
        <v>1286648.0898037297</v>
      </c>
      <c r="R8" s="50">
        <f t="shared" si="0"/>
        <v>0</v>
      </c>
      <c r="S8" s="51">
        <f>(IF('Net present values'!$D$7="Declining (3.5%)",'Discount Factors'!$D5,IF('Net present values'!$D$7="Constant (3.5%)",'Discount Factors'!$E5,IF('Net present values'!$D$7="Constant (5%)",'Discount Factors'!$F5,IF('Net present values'!$D$7="Constant (8%)",'Discount Factors'!$G5,)))))*R8</f>
        <v>0</v>
      </c>
      <c r="T8" s="28"/>
      <c r="U8" s="58">
        <f t="shared" si="1"/>
        <v>0</v>
      </c>
      <c r="V8" s="51">
        <f>(IF('Net present values'!$D$7="Declining (3.5%)",'Discount Factors'!$D5,IF('Net present values'!$D$7="Constant (3.5%)",'Discount Factors'!$E5,IF('Net present values'!$D$7="Constant (5%)",'Discount Factors'!$F5,IF('Net present values'!$D$7="Constant (8%)",'Discount Factors'!$G5,)))))*U8</f>
        <v>0</v>
      </c>
    </row>
    <row r="9" spans="1:22" ht="12.75">
      <c r="A9" t="s">
        <v>29</v>
      </c>
      <c r="B9">
        <f>'Scenario Details'!$J$7</f>
        <v>1119.4</v>
      </c>
      <c r="N9" s="104">
        <v>3</v>
      </c>
      <c r="O9" s="50">
        <f t="shared" si="2"/>
        <v>1378289.6</v>
      </c>
      <c r="P9" s="51">
        <f>(IF('Net present values'!$D$7="Declining (3.5%)",'Discount Factors'!$D6,IF('Net present values'!$D$7="Constant (3.5%)",'Discount Factors'!$E6,IF('Net present values'!$D$7="Constant (5%)",'Discount Factors'!$F6,IF('Net present values'!$D$7="Constant (8%)",'Discount Factors'!$G6,)))))*O9</f>
        <v>1243138.2510180965</v>
      </c>
      <c r="R9" s="50">
        <f t="shared" si="0"/>
        <v>0</v>
      </c>
      <c r="S9" s="51">
        <f>(IF('Net present values'!$D$7="Declining (3.5%)",'Discount Factors'!$D6,IF('Net present values'!$D$7="Constant (3.5%)",'Discount Factors'!$E6,IF('Net present values'!$D$7="Constant (5%)",'Discount Factors'!$F6,IF('Net present values'!$D$7="Constant (8%)",'Discount Factors'!$G6,)))))*R9</f>
        <v>0</v>
      </c>
      <c r="T9" s="28"/>
      <c r="U9" s="58">
        <f t="shared" si="1"/>
        <v>0</v>
      </c>
      <c r="V9" s="51">
        <f>(IF('Net present values'!$D$7="Declining (3.5%)",'Discount Factors'!$D6,IF('Net present values'!$D$7="Constant (3.5%)",'Discount Factors'!$E6,IF('Net present values'!$D$7="Constant (5%)",'Discount Factors'!$F6,IF('Net present values'!$D$7="Constant (8%)",'Discount Factors'!$G6,)))))*U9</f>
        <v>0</v>
      </c>
    </row>
    <row r="10" spans="1:22" ht="12.75">
      <c r="A10" t="s">
        <v>30</v>
      </c>
      <c r="B10">
        <f>'Scenario Details'!$F$7</f>
        <v>38.2</v>
      </c>
      <c r="N10" s="104">
        <v>4</v>
      </c>
      <c r="O10" s="50">
        <f t="shared" si="2"/>
        <v>1378289.6</v>
      </c>
      <c r="P10" s="51">
        <f>(IF('Net present values'!$D$7="Declining (3.5%)",'Discount Factors'!$D7,IF('Net present values'!$D$7="Constant (3.5%)",'Discount Factors'!$E7,IF('Net present values'!$D$7="Constant (5%)",'Discount Factors'!$F7,IF('Net present values'!$D$7="Constant (8%)",'Discount Factors'!$G7,)))))*O10</f>
        <v>1201099.7594377743</v>
      </c>
      <c r="R10" s="50">
        <f t="shared" si="0"/>
        <v>0</v>
      </c>
      <c r="S10" s="51">
        <f>(IF('Net present values'!$D$7="Declining (3.5%)",'Discount Factors'!$D7,IF('Net present values'!$D$7="Constant (3.5%)",'Discount Factors'!$E7,IF('Net present values'!$D$7="Constant (5%)",'Discount Factors'!$F7,IF('Net present values'!$D$7="Constant (8%)",'Discount Factors'!$G7,)))))*R10</f>
        <v>0</v>
      </c>
      <c r="T10" s="28"/>
      <c r="U10" s="58">
        <f t="shared" si="1"/>
        <v>0</v>
      </c>
      <c r="V10" s="51">
        <f>(IF('Net present values'!$D$7="Declining (3.5%)",'Discount Factors'!$D7,IF('Net present values'!$D$7="Constant (3.5%)",'Discount Factors'!$E7,IF('Net present values'!$D$7="Constant (5%)",'Discount Factors'!$F7,IF('Net present values'!$D$7="Constant (8%)",'Discount Factors'!$G7,)))))*U10</f>
        <v>0</v>
      </c>
    </row>
    <row r="11" spans="14:22" ht="12.75">
      <c r="N11" s="104">
        <v>5</v>
      </c>
      <c r="O11" s="50">
        <f t="shared" si="2"/>
        <v>1378289.6</v>
      </c>
      <c r="P11" s="51">
        <f>(IF('Net present values'!$D$7="Declining (3.5%)",'Discount Factors'!$D8,IF('Net present values'!$D$7="Constant (3.5%)",'Discount Factors'!$E8,IF('Net present values'!$D$7="Constant (5%)",'Discount Factors'!$F8,IF('Net present values'!$D$7="Constant (8%)",'Discount Factors'!$G8,)))))*O11</f>
        <v>1160482.8593601687</v>
      </c>
      <c r="R11" s="50">
        <f t="shared" si="0"/>
        <v>0</v>
      </c>
      <c r="S11" s="51">
        <f>(IF('Net present values'!$D$7="Declining (3.5%)",'Discount Factors'!$D8,IF('Net present values'!$D$7="Constant (3.5%)",'Discount Factors'!$E8,IF('Net present values'!$D$7="Constant (5%)",'Discount Factors'!$F8,IF('Net present values'!$D$7="Constant (8%)",'Discount Factors'!$G8,)))))*R11</f>
        <v>0</v>
      </c>
      <c r="T11" s="28"/>
      <c r="U11" s="58">
        <f t="shared" si="1"/>
        <v>0</v>
      </c>
      <c r="V11" s="51">
        <f>(IF('Net present values'!$D$7="Declining (3.5%)",'Discount Factors'!$D8,IF('Net present values'!$D$7="Constant (3.5%)",'Discount Factors'!$E8,IF('Net present values'!$D$7="Constant (5%)",'Discount Factors'!$F8,IF('Net present values'!$D$7="Constant (8%)",'Discount Factors'!$G8,)))))*U11</f>
        <v>0</v>
      </c>
    </row>
    <row r="12" spans="14:22" ht="12.75">
      <c r="N12" s="104">
        <v>6</v>
      </c>
      <c r="O12" s="50">
        <f t="shared" si="2"/>
        <v>1378289.6</v>
      </c>
      <c r="P12" s="51">
        <f>(IF('Net present values'!$D$7="Declining (3.5%)",'Discount Factors'!$D9,IF('Net present values'!$D$7="Constant (3.5%)",'Discount Factors'!$E9,IF('Net present values'!$D$7="Constant (5%)",'Discount Factors'!$F9,IF('Net present values'!$D$7="Constant (8%)",'Discount Factors'!$G9,)))))*O12</f>
        <v>1121239.477642675</v>
      </c>
      <c r="R12" s="50">
        <f t="shared" si="0"/>
        <v>0</v>
      </c>
      <c r="S12" s="51">
        <f>(IF('Net present values'!$D$7="Declining (3.5%)",'Discount Factors'!$D9,IF('Net present values'!$D$7="Constant (3.5%)",'Discount Factors'!$E9,IF('Net present values'!$D$7="Constant (5%)",'Discount Factors'!$F9,IF('Net present values'!$D$7="Constant (8%)",'Discount Factors'!$G9,)))))*R12</f>
        <v>0</v>
      </c>
      <c r="T12" s="28"/>
      <c r="U12" s="58">
        <f t="shared" si="1"/>
        <v>0</v>
      </c>
      <c r="V12" s="51">
        <f>(IF('Net present values'!$D$7="Declining (3.5%)",'Discount Factors'!$D9,IF('Net present values'!$D$7="Constant (3.5%)",'Discount Factors'!$E9,IF('Net present values'!$D$7="Constant (5%)",'Discount Factors'!$F9,IF('Net present values'!$D$7="Constant (8%)",'Discount Factors'!$G9,)))))*U12</f>
        <v>0</v>
      </c>
    </row>
    <row r="13" spans="14:22" ht="12.75">
      <c r="N13" s="104">
        <v>7</v>
      </c>
      <c r="O13" s="50">
        <f t="shared" si="2"/>
        <v>1378289.6</v>
      </c>
      <c r="P13" s="51">
        <f>(IF('Net present values'!$D$7="Declining (3.5%)",'Discount Factors'!$D10,IF('Net present values'!$D$7="Constant (3.5%)",'Discount Factors'!$E10,IF('Net present values'!$D$7="Constant (5%)",'Discount Factors'!$F10,IF('Net present values'!$D$7="Constant (8%)",'Discount Factors'!$G10,)))))*O13</f>
        <v>1083323.166804517</v>
      </c>
      <c r="R13" s="50">
        <f t="shared" si="0"/>
        <v>0</v>
      </c>
      <c r="S13" s="51">
        <f>(IF('Net present values'!$D$7="Declining (3.5%)",'Discount Factors'!$D10,IF('Net present values'!$D$7="Constant (3.5%)",'Discount Factors'!$E10,IF('Net present values'!$D$7="Constant (5%)",'Discount Factors'!$F10,IF('Net present values'!$D$7="Constant (8%)",'Discount Factors'!$G10,)))))*R13</f>
        <v>0</v>
      </c>
      <c r="T13" s="28"/>
      <c r="U13" s="58">
        <f t="shared" si="1"/>
        <v>0</v>
      </c>
      <c r="V13" s="51">
        <f>(IF('Net present values'!$D$7="Declining (3.5%)",'Discount Factors'!$D10,IF('Net present values'!$D$7="Constant (3.5%)",'Discount Factors'!$E10,IF('Net present values'!$D$7="Constant (5%)",'Discount Factors'!$F10,IF('Net present values'!$D$7="Constant (8%)",'Discount Factors'!$G10,)))))*U13</f>
        <v>0</v>
      </c>
    </row>
    <row r="14" spans="1:22" ht="25.5">
      <c r="A14" t="s">
        <v>0</v>
      </c>
      <c r="B14" s="2" t="s">
        <v>10</v>
      </c>
      <c r="C14" t="s">
        <v>11</v>
      </c>
      <c r="D14" s="3" t="s">
        <v>20</v>
      </c>
      <c r="E14" t="s">
        <v>46</v>
      </c>
      <c r="F14" s="3" t="s">
        <v>21</v>
      </c>
      <c r="G14" s="9" t="s">
        <v>33</v>
      </c>
      <c r="H14" t="s">
        <v>22</v>
      </c>
      <c r="I14" s="9" t="s">
        <v>34</v>
      </c>
      <c r="J14" s="54" t="s">
        <v>48</v>
      </c>
      <c r="K14" s="9" t="s">
        <v>49</v>
      </c>
      <c r="L14" s="9"/>
      <c r="M14" s="9"/>
      <c r="N14" s="104">
        <v>8</v>
      </c>
      <c r="O14" s="50">
        <f t="shared" si="2"/>
        <v>1378289.6</v>
      </c>
      <c r="P14" s="51">
        <f>(IF('Net present values'!$D$7="Declining (3.5%)",'Discount Factors'!$D11,IF('Net present values'!$D$7="Constant (3.5%)",'Discount Factors'!$E11,IF('Net present values'!$D$7="Constant (5%)",'Discount Factors'!$F11,IF('Net present values'!$D$7="Constant (8%)",'Discount Factors'!$G11,)))))*O14</f>
        <v>1046689.0500526736</v>
      </c>
      <c r="R14" s="50">
        <f t="shared" si="0"/>
        <v>0</v>
      </c>
      <c r="S14" s="51">
        <f>(IF('Net present values'!$D$7="Declining (3.5%)",'Discount Factors'!$D11,IF('Net present values'!$D$7="Constant (3.5%)",'Discount Factors'!$E11,IF('Net present values'!$D$7="Constant (5%)",'Discount Factors'!$F11,IF('Net present values'!$D$7="Constant (8%)",'Discount Factors'!$G11,)))))*R14</f>
        <v>0</v>
      </c>
      <c r="T14" s="28"/>
      <c r="U14" s="58">
        <f t="shared" si="1"/>
        <v>0</v>
      </c>
      <c r="V14" s="51">
        <f>(IF('Net present values'!$D$7="Declining (3.5%)",'Discount Factors'!$D11,IF('Net present values'!$D$7="Constant (3.5%)",'Discount Factors'!$E11,IF('Net present values'!$D$7="Constant (5%)",'Discount Factors'!$F11,IF('Net present values'!$D$7="Constant (8%)",'Discount Factors'!$G11,)))))*U14</f>
        <v>0</v>
      </c>
    </row>
    <row r="15" spans="1:22" ht="12.75">
      <c r="A15" s="1" t="s">
        <v>4</v>
      </c>
      <c r="C15" s="1"/>
      <c r="D15" s="1"/>
      <c r="G15" s="1"/>
      <c r="I15" s="1"/>
      <c r="J15" s="62"/>
      <c r="K15" s="1"/>
      <c r="N15" s="104">
        <v>9</v>
      </c>
      <c r="O15" s="50">
        <f t="shared" si="2"/>
        <v>1378289.6</v>
      </c>
      <c r="P15" s="51">
        <f>(IF('Net present values'!$D$7="Declining (3.5%)",'Discount Factors'!$D12,IF('Net present values'!$D$7="Constant (3.5%)",'Discount Factors'!$E12,IF('Net present values'!$D$7="Constant (5%)",'Discount Factors'!$F12,IF('Net present values'!$D$7="Constant (8%)",'Discount Factors'!$G12,)))))*O15</f>
        <v>1011293.7681668345</v>
      </c>
      <c r="R15" s="50">
        <f t="shared" si="0"/>
        <v>0</v>
      </c>
      <c r="S15" s="51">
        <f>(IF('Net present values'!$D$7="Declining (3.5%)",'Discount Factors'!$D12,IF('Net present values'!$D$7="Constant (3.5%)",'Discount Factors'!$E12,IF('Net present values'!$D$7="Constant (5%)",'Discount Factors'!$F12,IF('Net present values'!$D$7="Constant (8%)",'Discount Factors'!$G12,)))))*R15</f>
        <v>0</v>
      </c>
      <c r="T15" s="28"/>
      <c r="U15" s="58">
        <f t="shared" si="1"/>
        <v>0</v>
      </c>
      <c r="V15" s="51">
        <f>(IF('Net present values'!$D$7="Declining (3.5%)",'Discount Factors'!$D12,IF('Net present values'!$D$7="Constant (3.5%)",'Discount Factors'!$E12,IF('Net present values'!$D$7="Constant (5%)",'Discount Factors'!$F12,IF('Net present values'!$D$7="Constant (8%)",'Discount Factors'!$G12,)))))*U15</f>
        <v>0</v>
      </c>
    </row>
    <row r="16" spans="1:22" ht="12.75">
      <c r="A16" s="5" t="s">
        <v>9</v>
      </c>
      <c r="B16" s="4">
        <f>'Net present values'!D11</f>
        <v>878159</v>
      </c>
      <c r="C16" s="4" t="s">
        <v>12</v>
      </c>
      <c r="D16" s="4" t="s">
        <v>19</v>
      </c>
      <c r="E16" s="20">
        <f>B5*B16</f>
        <v>60578042.297000006</v>
      </c>
      <c r="F16" s="20">
        <v>0</v>
      </c>
      <c r="G16" s="12">
        <f>E16</f>
        <v>60578042.297000006</v>
      </c>
      <c r="H16" s="20">
        <v>0</v>
      </c>
      <c r="I16" s="15">
        <f>E16</f>
        <v>60578042.297000006</v>
      </c>
      <c r="J16" s="20">
        <v>0</v>
      </c>
      <c r="K16" s="14">
        <f>E16</f>
        <v>60578042.297000006</v>
      </c>
      <c r="L16" s="23"/>
      <c r="M16" s="23"/>
      <c r="N16" s="104">
        <v>10</v>
      </c>
      <c r="O16" s="50">
        <f t="shared" si="2"/>
        <v>1378289.6</v>
      </c>
      <c r="P16" s="51">
        <f>(IF('Net present values'!$D$7="Declining (3.5%)",'Discount Factors'!$D13,IF('Net present values'!$D$7="Constant (3.5%)",'Discount Factors'!$E13,IF('Net present values'!$D$7="Constant (5%)",'Discount Factors'!$F13,IF('Net present values'!$D$7="Constant (8%)",'Discount Factors'!$G13,)))))*O16</f>
        <v>977095.4281805165</v>
      </c>
      <c r="R16" s="50">
        <f t="shared" si="0"/>
        <v>0</v>
      </c>
      <c r="S16" s="51">
        <f>(IF('Net present values'!$D$7="Declining (3.5%)",'Discount Factors'!$D13,IF('Net present values'!$D$7="Constant (3.5%)",'Discount Factors'!$E13,IF('Net present values'!$D$7="Constant (5%)",'Discount Factors'!$F13,IF('Net present values'!$D$7="Constant (8%)",'Discount Factors'!$G13,)))))*R16</f>
        <v>0</v>
      </c>
      <c r="T16" s="28"/>
      <c r="U16" s="58">
        <f t="shared" si="1"/>
        <v>0</v>
      </c>
      <c r="V16" s="51">
        <f>(IF('Net present values'!$D$7="Declining (3.5%)",'Discount Factors'!$D13,IF('Net present values'!$D$7="Constant (3.5%)",'Discount Factors'!$E13,IF('Net present values'!$D$7="Constant (5%)",'Discount Factors'!$F13,IF('Net present values'!$D$7="Constant (8%)",'Discount Factors'!$G13,)))))*U16</f>
        <v>0</v>
      </c>
    </row>
    <row r="17" spans="1:22" ht="12.75">
      <c r="A17" s="5" t="s">
        <v>13</v>
      </c>
      <c r="B17" s="4">
        <f>'Net present values'!D12</f>
        <v>4790</v>
      </c>
      <c r="C17" s="4" t="s">
        <v>26</v>
      </c>
      <c r="D17" s="4" t="s">
        <v>19</v>
      </c>
      <c r="E17" s="20">
        <f>B7*B17</f>
        <v>9350702.700000001</v>
      </c>
      <c r="F17" s="20">
        <v>0</v>
      </c>
      <c r="G17" s="12">
        <f>E17</f>
        <v>9350702.700000001</v>
      </c>
      <c r="H17" s="20">
        <v>0</v>
      </c>
      <c r="I17" s="15">
        <f>E17</f>
        <v>9350702.700000001</v>
      </c>
      <c r="J17" s="20">
        <v>0</v>
      </c>
      <c r="K17" s="14">
        <f>E17</f>
        <v>9350702.700000001</v>
      </c>
      <c r="L17" s="23"/>
      <c r="M17" s="23"/>
      <c r="N17" s="104">
        <v>11</v>
      </c>
      <c r="O17" s="50">
        <f t="shared" si="2"/>
        <v>1378289.6</v>
      </c>
      <c r="P17" s="51">
        <f>(IF('Net present values'!$D$7="Declining (3.5%)",'Discount Factors'!$D14,IF('Net present values'!$D$7="Constant (3.5%)",'Discount Factors'!$E14,IF('Net present values'!$D$7="Constant (5%)",'Discount Factors'!$F14,IF('Net present values'!$D$7="Constant (8%)",'Discount Factors'!$G14,)))))*O17</f>
        <v>944053.5537976004</v>
      </c>
      <c r="R17" s="50">
        <f t="shared" si="0"/>
        <v>0</v>
      </c>
      <c r="S17" s="51">
        <f>(IF('Net present values'!$D$7="Declining (3.5%)",'Discount Factors'!$D14,IF('Net present values'!$D$7="Constant (3.5%)",'Discount Factors'!$E14,IF('Net present values'!$D$7="Constant (5%)",'Discount Factors'!$F14,IF('Net present values'!$D$7="Constant (8%)",'Discount Factors'!$G14,)))))*R17</f>
        <v>0</v>
      </c>
      <c r="T17" s="28"/>
      <c r="U17" s="58">
        <f t="shared" si="1"/>
        <v>0</v>
      </c>
      <c r="V17" s="51">
        <f>(IF('Net present values'!$D$7="Declining (3.5%)",'Discount Factors'!$D14,IF('Net present values'!$D$7="Constant (3.5%)",'Discount Factors'!$E14,IF('Net present values'!$D$7="Constant (5%)",'Discount Factors'!$F14,IF('Net present values'!$D$7="Constant (8%)",'Discount Factors'!$G14,)))))*U17</f>
        <v>0</v>
      </c>
    </row>
    <row r="18" spans="1:22" ht="12.75">
      <c r="A18" s="5" t="s">
        <v>14</v>
      </c>
      <c r="B18" s="4">
        <f>'Net present values'!D13</f>
        <v>5458</v>
      </c>
      <c r="C18" s="4" t="s">
        <v>26</v>
      </c>
      <c r="D18" s="4" t="s">
        <v>19</v>
      </c>
      <c r="E18" s="20">
        <f>B8*B18</f>
        <v>2059740.04</v>
      </c>
      <c r="F18" s="20">
        <v>0</v>
      </c>
      <c r="G18" s="12">
        <f>E18</f>
        <v>2059740.04</v>
      </c>
      <c r="H18" s="20">
        <v>0</v>
      </c>
      <c r="I18" s="15">
        <f>E18</f>
        <v>2059740.04</v>
      </c>
      <c r="J18" s="20">
        <v>0</v>
      </c>
      <c r="K18" s="14">
        <f>E18</f>
        <v>2059740.04</v>
      </c>
      <c r="L18" s="23"/>
      <c r="M18" s="23"/>
      <c r="N18" s="104">
        <v>12</v>
      </c>
      <c r="O18" s="50">
        <f t="shared" si="2"/>
        <v>1378289.6</v>
      </c>
      <c r="P18" s="51">
        <f>(IF('Net present values'!$D$7="Declining (3.5%)",'Discount Factors'!$D15,IF('Net present values'!$D$7="Constant (3.5%)",'Discount Factors'!$E15,IF('Net present values'!$D$7="Constant (5%)",'Discount Factors'!$F15,IF('Net present values'!$D$7="Constant (8%)",'Discount Factors'!$G15,)))))*O18</f>
        <v>912129.0374856043</v>
      </c>
      <c r="R18" s="50">
        <f t="shared" si="0"/>
        <v>0</v>
      </c>
      <c r="S18" s="51">
        <f>(IF('Net present values'!$D$7="Declining (3.5%)",'Discount Factors'!$D15,IF('Net present values'!$D$7="Constant (3.5%)",'Discount Factors'!$E15,IF('Net present values'!$D$7="Constant (5%)",'Discount Factors'!$F15,IF('Net present values'!$D$7="Constant (8%)",'Discount Factors'!$G15,)))))*R18</f>
        <v>0</v>
      </c>
      <c r="T18" s="28"/>
      <c r="U18" s="58">
        <f t="shared" si="1"/>
        <v>0</v>
      </c>
      <c r="V18" s="51">
        <f>(IF('Net present values'!$D$7="Declining (3.5%)",'Discount Factors'!$D15,IF('Net present values'!$D$7="Constant (3.5%)",'Discount Factors'!$E15,IF('Net present values'!$D$7="Constant (5%)",'Discount Factors'!$F15,IF('Net present values'!$D$7="Constant (8%)",'Discount Factors'!$G15,)))))*U18</f>
        <v>0</v>
      </c>
    </row>
    <row r="19" spans="1:22" ht="12.75">
      <c r="A19" s="7"/>
      <c r="B19" s="25"/>
      <c r="C19" s="25"/>
      <c r="D19" s="25"/>
      <c r="E19" s="26"/>
      <c r="F19" s="11" t="s">
        <v>44</v>
      </c>
      <c r="G19" s="11">
        <f>SUM(G16:G18)</f>
        <v>71988485.03700002</v>
      </c>
      <c r="H19" s="11" t="s">
        <v>44</v>
      </c>
      <c r="I19" s="24">
        <f>SUM(I16:I18)</f>
        <v>71988485.03700002</v>
      </c>
      <c r="J19" s="11" t="s">
        <v>44</v>
      </c>
      <c r="K19" s="10">
        <f>SUM(K16:K18)</f>
        <v>71988485.03700002</v>
      </c>
      <c r="L19" s="24"/>
      <c r="M19" s="24"/>
      <c r="N19" s="104">
        <v>13</v>
      </c>
      <c r="O19" s="50">
        <f t="shared" si="2"/>
        <v>1378289.6</v>
      </c>
      <c r="P19" s="51">
        <f>(IF('Net present values'!$D$7="Declining (3.5%)",'Discount Factors'!$D16,IF('Net present values'!$D$7="Constant (3.5%)",'Discount Factors'!$E16,IF('Net present values'!$D$7="Constant (5%)",'Discount Factors'!$F16,IF('Net present values'!$D$7="Constant (8%)",'Discount Factors'!$G16,)))))*O19</f>
        <v>881284.09418899</v>
      </c>
      <c r="R19" s="50">
        <f t="shared" si="0"/>
        <v>0</v>
      </c>
      <c r="S19" s="51">
        <f>(IF('Net present values'!$D$7="Declining (3.5%)",'Discount Factors'!$D16,IF('Net present values'!$D$7="Constant (3.5%)",'Discount Factors'!$E16,IF('Net present values'!$D$7="Constant (5%)",'Discount Factors'!$F16,IF('Net present values'!$D$7="Constant (8%)",'Discount Factors'!$G16,)))))*R19</f>
        <v>0</v>
      </c>
      <c r="T19" s="28"/>
      <c r="U19" s="58">
        <f t="shared" si="1"/>
        <v>0</v>
      </c>
      <c r="V19" s="51">
        <f>(IF('Net present values'!$D$7="Declining (3.5%)",'Discount Factors'!$D16,IF('Net present values'!$D$7="Constant (3.5%)",'Discount Factors'!$E16,IF('Net present values'!$D$7="Constant (5%)",'Discount Factors'!$F16,IF('Net present values'!$D$7="Constant (8%)",'Discount Factors'!$G16,)))))*U19</f>
        <v>0</v>
      </c>
    </row>
    <row r="20" spans="1:22" ht="12.75">
      <c r="A20" s="1" t="s">
        <v>5</v>
      </c>
      <c r="B20" s="11"/>
      <c r="C20" s="11"/>
      <c r="D20" s="11"/>
      <c r="E20" s="7"/>
      <c r="F20" s="7"/>
      <c r="G20" s="11"/>
      <c r="H20" s="23"/>
      <c r="I20" s="10"/>
      <c r="J20" s="23"/>
      <c r="L20" s="7"/>
      <c r="M20" s="7"/>
      <c r="N20" s="104">
        <v>14</v>
      </c>
      <c r="O20" s="50">
        <f t="shared" si="2"/>
        <v>1378289.6</v>
      </c>
      <c r="P20" s="51">
        <f>(IF('Net present values'!$D$7="Declining (3.5%)",'Discount Factors'!$D17,IF('Net present values'!$D$7="Constant (3.5%)",'Discount Factors'!$E17,IF('Net present values'!$D$7="Constant (5%)",'Discount Factors'!$F17,IF('Net present values'!$D$7="Constant (8%)",'Discount Factors'!$G17,)))))*O20</f>
        <v>851482.2166077195</v>
      </c>
      <c r="R20" s="50">
        <f t="shared" si="0"/>
        <v>0</v>
      </c>
      <c r="S20" s="51">
        <f>(IF('Net present values'!$D$7="Declining (3.5%)",'Discount Factors'!$D17,IF('Net present values'!$D$7="Constant (3.5%)",'Discount Factors'!$E17,IF('Net present values'!$D$7="Constant (5%)",'Discount Factors'!$F17,IF('Net present values'!$D$7="Constant (8%)",'Discount Factors'!$G17,)))))*R20</f>
        <v>0</v>
      </c>
      <c r="T20" s="28"/>
      <c r="U20" s="58">
        <f t="shared" si="1"/>
        <v>0</v>
      </c>
      <c r="V20" s="51">
        <f>(IF('Net present values'!$D$7="Declining (3.5%)",'Discount Factors'!$D17,IF('Net present values'!$D$7="Constant (3.5%)",'Discount Factors'!$E17,IF('Net present values'!$D$7="Constant (5%)",'Discount Factors'!$F17,IF('Net present values'!$D$7="Constant (8%)",'Discount Factors'!$G17,)))))*U20</f>
        <v>0</v>
      </c>
    </row>
    <row r="21" spans="1:22" ht="12.75">
      <c r="A21" s="16"/>
      <c r="B21" s="16">
        <f>'Net present values'!D14</f>
        <v>3560</v>
      </c>
      <c r="C21" s="16" t="s">
        <v>15</v>
      </c>
      <c r="D21" s="16" t="s">
        <v>19</v>
      </c>
      <c r="E21" s="21">
        <f>(B4+B5)*B21</f>
        <v>1378289.6</v>
      </c>
      <c r="F21" s="65">
        <f>SUM(P7:P31)</f>
        <v>24626387.06706443</v>
      </c>
      <c r="G21" s="19">
        <f>SUM(P7:P31)+E21</f>
        <v>26004676.667064432</v>
      </c>
      <c r="H21" s="103">
        <f>SUM(P7:P56)</f>
        <v>39534767.993537806</v>
      </c>
      <c r="I21" s="96">
        <f>SUM(P7:P56)+E21</f>
        <v>40913057.59353781</v>
      </c>
      <c r="J21" s="65">
        <f>SUM(P7:P106)</f>
        <v>53788473.51685333</v>
      </c>
      <c r="K21" s="19">
        <f>SUM(P7:P106)+E21</f>
        <v>55166763.116853334</v>
      </c>
      <c r="L21" s="24"/>
      <c r="M21" s="24"/>
      <c r="N21" s="104">
        <v>15</v>
      </c>
      <c r="O21" s="50">
        <f t="shared" si="2"/>
        <v>1378289.6</v>
      </c>
      <c r="P21" s="51">
        <f>(IF('Net present values'!$D$7="Declining (3.5%)",'Discount Factors'!$D18,IF('Net present values'!$D$7="Constant (3.5%)",'Discount Factors'!$E18,IF('Net present values'!$D$7="Constant (5%)",'Discount Factors'!$F18,IF('Net present values'!$D$7="Constant (8%)",'Discount Factors'!$G18,)))))*O21</f>
        <v>822688.131988135</v>
      </c>
      <c r="R21" s="50">
        <f t="shared" si="0"/>
        <v>0</v>
      </c>
      <c r="S21" s="51">
        <f>(IF('Net present values'!$D$7="Declining (3.5%)",'Discount Factors'!$D18,IF('Net present values'!$D$7="Constant (3.5%)",'Discount Factors'!$E18,IF('Net present values'!$D$7="Constant (5%)",'Discount Factors'!$F18,IF('Net present values'!$D$7="Constant (8%)",'Discount Factors'!$G18,)))))*R21</f>
        <v>0</v>
      </c>
      <c r="T21" s="28"/>
      <c r="U21" s="58">
        <f t="shared" si="1"/>
        <v>0</v>
      </c>
      <c r="V21" s="51">
        <f>(IF('Net present values'!$D$7="Declining (3.5%)",'Discount Factors'!$D18,IF('Net present values'!$D$7="Constant (3.5%)",'Discount Factors'!$E18,IF('Net present values'!$D$7="Constant (5%)",'Discount Factors'!$F18,IF('Net present values'!$D$7="Constant (8%)",'Discount Factors'!$G18,)))))*U21</f>
        <v>0</v>
      </c>
    </row>
    <row r="22" spans="1:22" ht="12.75">
      <c r="A22" s="16"/>
      <c r="B22" s="16"/>
      <c r="C22" s="16"/>
      <c r="D22" s="16"/>
      <c r="E22" s="21"/>
      <c r="F22" s="22"/>
      <c r="G22" s="19"/>
      <c r="H22" s="21"/>
      <c r="I22" s="19"/>
      <c r="J22" s="21"/>
      <c r="K22" s="21"/>
      <c r="L22" s="23"/>
      <c r="M22" s="23"/>
      <c r="N22" s="104">
        <v>16</v>
      </c>
      <c r="O22" s="50">
        <f t="shared" si="2"/>
        <v>1378289.6</v>
      </c>
      <c r="P22" s="51">
        <f>(IF('Net present values'!$D$7="Declining (3.5%)",'Discount Factors'!$D19,IF('Net present values'!$D$7="Constant (3.5%)",'Discount Factors'!$E19,IF('Net present values'!$D$7="Constant (5%)",'Discount Factors'!$F19,IF('Net present values'!$D$7="Constant (8%)",'Discount Factors'!$G19,)))))*O22</f>
        <v>794867.7603750097</v>
      </c>
      <c r="R22" s="50">
        <f t="shared" si="0"/>
        <v>0</v>
      </c>
      <c r="S22" s="51">
        <f>(IF('Net present values'!$D$7="Declining (3.5%)",'Discount Factors'!$D19,IF('Net present values'!$D$7="Constant (3.5%)",'Discount Factors'!$E19,IF('Net present values'!$D$7="Constant (5%)",'Discount Factors'!$F19,IF('Net present values'!$D$7="Constant (8%)",'Discount Factors'!$G19,)))))*R22</f>
        <v>0</v>
      </c>
      <c r="T22" s="28"/>
      <c r="U22" s="58">
        <f t="shared" si="1"/>
        <v>0</v>
      </c>
      <c r="V22" s="51">
        <f>(IF('Net present values'!$D$7="Declining (3.5%)",'Discount Factors'!$D19,IF('Net present values'!$D$7="Constant (3.5%)",'Discount Factors'!$E19,IF('Net present values'!$D$7="Constant (5%)",'Discount Factors'!$F19,IF('Net present values'!$D$7="Constant (8%)",'Discount Factors'!$G19,)))))*U22</f>
        <v>0</v>
      </c>
    </row>
    <row r="23" spans="1:22" ht="12.75">
      <c r="A23" s="27"/>
      <c r="B23" s="27"/>
      <c r="C23" s="27"/>
      <c r="D23" s="27"/>
      <c r="E23" s="23"/>
      <c r="F23" s="11" t="s">
        <v>51</v>
      </c>
      <c r="G23" s="24">
        <f>G21+G22</f>
        <v>26004676.667064432</v>
      </c>
      <c r="H23" s="11" t="s">
        <v>52</v>
      </c>
      <c r="I23" s="24">
        <f>I21+I22</f>
        <v>40913057.59353781</v>
      </c>
      <c r="J23" s="11" t="s">
        <v>53</v>
      </c>
      <c r="K23" s="24">
        <f>SUM(K21:K22)</f>
        <v>55166763.116853334</v>
      </c>
      <c r="L23" s="24"/>
      <c r="M23" s="24"/>
      <c r="N23" s="104">
        <v>17</v>
      </c>
      <c r="O23" s="50">
        <f t="shared" si="2"/>
        <v>1378289.6</v>
      </c>
      <c r="P23" s="51">
        <f>(IF('Net present values'!$D$7="Declining (3.5%)",'Discount Factors'!$D20,IF('Net present values'!$D$7="Constant (3.5%)",'Discount Factors'!$E20,IF('Net present values'!$D$7="Constant (5%)",'Discount Factors'!$F20,IF('Net present values'!$D$7="Constant (8%)",'Discount Factors'!$G20,)))))*O23</f>
        <v>767988.1742753718</v>
      </c>
      <c r="R23" s="50">
        <f t="shared" si="0"/>
        <v>0</v>
      </c>
      <c r="S23" s="51">
        <f>(IF('Net present values'!$D$7="Declining (3.5%)",'Discount Factors'!$D20,IF('Net present values'!$D$7="Constant (3.5%)",'Discount Factors'!$E20,IF('Net present values'!$D$7="Constant (5%)",'Discount Factors'!$F20,IF('Net present values'!$D$7="Constant (8%)",'Discount Factors'!$G20,)))))*R23</f>
        <v>0</v>
      </c>
      <c r="T23" s="28"/>
      <c r="U23" s="58">
        <f t="shared" si="1"/>
        <v>0</v>
      </c>
      <c r="V23" s="51">
        <f>(IF('Net present values'!$D$7="Declining (3.5%)",'Discount Factors'!$D20,IF('Net present values'!$D$7="Constant (3.5%)",'Discount Factors'!$E20,IF('Net present values'!$D$7="Constant (5%)",'Discount Factors'!$F20,IF('Net present values'!$D$7="Constant (8%)",'Discount Factors'!$G20,)))))*U23</f>
        <v>0</v>
      </c>
    </row>
    <row r="24" spans="1:22" ht="12.75">
      <c r="A24" s="27"/>
      <c r="B24" s="27"/>
      <c r="C24" s="27"/>
      <c r="D24" s="27"/>
      <c r="E24" s="23"/>
      <c r="F24" s="11"/>
      <c r="G24" s="24"/>
      <c r="H24" s="11"/>
      <c r="I24" s="24"/>
      <c r="J24" s="11"/>
      <c r="L24" s="7"/>
      <c r="M24" s="7"/>
      <c r="N24" s="104">
        <v>18</v>
      </c>
      <c r="O24" s="50">
        <f t="shared" si="2"/>
        <v>1378289.6</v>
      </c>
      <c r="P24" s="51">
        <f>(IF('Net present values'!$D$7="Declining (3.5%)",'Discount Factors'!$D21,IF('Net present values'!$D$7="Constant (3.5%)",'Discount Factors'!$E21,IF('Net present values'!$D$7="Constant (5%)",'Discount Factors'!$F21,IF('Net present values'!$D$7="Constant (8%)",'Discount Factors'!$G21,)))))*O24</f>
        <v>742017.5596863497</v>
      </c>
      <c r="R24" s="50">
        <f t="shared" si="0"/>
        <v>0</v>
      </c>
      <c r="S24" s="51">
        <f>(IF('Net present values'!$D$7="Declining (3.5%)",'Discount Factors'!$D21,IF('Net present values'!$D$7="Constant (3.5%)",'Discount Factors'!$E21,IF('Net present values'!$D$7="Constant (5%)",'Discount Factors'!$F21,IF('Net present values'!$D$7="Constant (8%)",'Discount Factors'!$G21,)))))*R24</f>
        <v>0</v>
      </c>
      <c r="T24" s="28"/>
      <c r="U24" s="58">
        <f t="shared" si="1"/>
        <v>0</v>
      </c>
      <c r="V24" s="51">
        <f>(IF('Net present values'!$D$7="Declining (3.5%)",'Discount Factors'!$D21,IF('Net present values'!$D$7="Constant (3.5%)",'Discount Factors'!$E21,IF('Net present values'!$D$7="Constant (5%)",'Discount Factors'!$F21,IF('Net present values'!$D$7="Constant (8%)",'Discount Factors'!$G21,)))))*U24</f>
        <v>0</v>
      </c>
    </row>
    <row r="25" spans="1:22" ht="12.75">
      <c r="A25" s="27"/>
      <c r="B25" s="27"/>
      <c r="C25" s="27"/>
      <c r="D25" s="27"/>
      <c r="E25" s="23"/>
      <c r="L25" s="7"/>
      <c r="M25" s="7"/>
      <c r="N25" s="104">
        <v>19</v>
      </c>
      <c r="O25" s="50">
        <f t="shared" si="2"/>
        <v>1378289.6</v>
      </c>
      <c r="P25" s="51">
        <f>(IF('Net present values'!$D$7="Declining (3.5%)",'Discount Factors'!$D22,IF('Net present values'!$D$7="Constant (3.5%)",'Discount Factors'!$E22,IF('Net present values'!$D$7="Constant (5%)",'Discount Factors'!$F22,IF('Net present values'!$D$7="Constant (8%)",'Discount Factors'!$G22,)))))*O25</f>
        <v>716925.1784409176</v>
      </c>
      <c r="R25" s="50">
        <f t="shared" si="0"/>
        <v>0</v>
      </c>
      <c r="S25" s="51">
        <f>(IF('Net present values'!$D$7="Declining (3.5%)",'Discount Factors'!$D22,IF('Net present values'!$D$7="Constant (3.5%)",'Discount Factors'!$E22,IF('Net present values'!$D$7="Constant (5%)",'Discount Factors'!$F22,IF('Net present values'!$D$7="Constant (8%)",'Discount Factors'!$G22,)))))*R25</f>
        <v>0</v>
      </c>
      <c r="T25" s="28"/>
      <c r="U25" s="58">
        <f t="shared" si="1"/>
        <v>0</v>
      </c>
      <c r="V25" s="51">
        <f>(IF('Net present values'!$D$7="Declining (3.5%)",'Discount Factors'!$D22,IF('Net present values'!$D$7="Constant (3.5%)",'Discount Factors'!$E22,IF('Net present values'!$D$7="Constant (5%)",'Discount Factors'!$F22,IF('Net present values'!$D$7="Constant (8%)",'Discount Factors'!$G22,)))))*U25</f>
        <v>0</v>
      </c>
    </row>
    <row r="26" spans="1:22" ht="12.75">
      <c r="A26" s="12" t="s">
        <v>6</v>
      </c>
      <c r="B26" s="13">
        <f>'Net present values'!D15</f>
        <v>668441</v>
      </c>
      <c r="C26" s="13" t="s">
        <v>12</v>
      </c>
      <c r="D26" s="13" t="s">
        <v>19</v>
      </c>
      <c r="E26" s="14">
        <f>B10*B26</f>
        <v>25534446.200000003</v>
      </c>
      <c r="F26" s="14">
        <f>E26</f>
        <v>25534446.200000003</v>
      </c>
      <c r="G26" s="15">
        <f>E26</f>
        <v>25534446.200000003</v>
      </c>
      <c r="H26" s="14">
        <f>E26</f>
        <v>25534446.200000003</v>
      </c>
      <c r="I26" s="15">
        <f>E26</f>
        <v>25534446.200000003</v>
      </c>
      <c r="J26" s="64">
        <f>E26</f>
        <v>25534446.200000003</v>
      </c>
      <c r="K26" s="15">
        <f>F26</f>
        <v>25534446.200000003</v>
      </c>
      <c r="L26" s="24"/>
      <c r="M26" s="24"/>
      <c r="N26" s="104">
        <v>20</v>
      </c>
      <c r="O26" s="50">
        <f>$E$21*1.5</f>
        <v>2067434.4000000001</v>
      </c>
      <c r="P26" s="51">
        <f>(IF('Net present values'!$D$7="Declining (3.5%)",'Discount Factors'!$D23,IF('Net present values'!$D$7="Constant (3.5%)",'Discount Factors'!$E23,IF('Net present values'!$D$7="Constant (5%)",'Discount Factors'!$F23,IF('Net present values'!$D$7="Constant (8%)",'Discount Factors'!$G23,)))))*O26</f>
        <v>1039021.9977404603</v>
      </c>
      <c r="R26" s="50">
        <f t="shared" si="0"/>
        <v>0</v>
      </c>
      <c r="S26" s="51">
        <f>(IF('Net present values'!$D$7="Declining (3.5%)",'Discount Factors'!$D23,IF('Net present values'!$D$7="Constant (3.5%)",'Discount Factors'!$E23,IF('Net present values'!$D$7="Constant (5%)",'Discount Factors'!$F23,IF('Net present values'!$D$7="Constant (8%)",'Discount Factors'!$G23,)))))*R26</f>
        <v>0</v>
      </c>
      <c r="T26" s="28"/>
      <c r="U26" s="58">
        <f t="shared" si="1"/>
        <v>0</v>
      </c>
      <c r="V26" s="51">
        <f>(IF('Net present values'!$D$7="Declining (3.5%)",'Discount Factors'!$D23,IF('Net present values'!$D$7="Constant (3.5%)",'Discount Factors'!$E23,IF('Net present values'!$D$7="Constant (5%)",'Discount Factors'!$F23,IF('Net present values'!$D$7="Constant (8%)",'Discount Factors'!$G23,)))))*U26</f>
        <v>0</v>
      </c>
    </row>
    <row r="27" spans="1:22" ht="12.75">
      <c r="A27" s="17" t="s">
        <v>7</v>
      </c>
      <c r="B27" s="16">
        <f>'Net present values'!D16</f>
        <v>0</v>
      </c>
      <c r="C27" s="16" t="s">
        <v>16</v>
      </c>
      <c r="D27" s="16" t="s">
        <v>18</v>
      </c>
      <c r="E27" s="21">
        <f>B6*B27</f>
        <v>0</v>
      </c>
      <c r="F27" s="65">
        <f>SUM(S7:S31)</f>
        <v>0</v>
      </c>
      <c r="G27" s="19">
        <f>E27+F27</f>
        <v>0</v>
      </c>
      <c r="H27" s="103">
        <f>SUM(S7:S56)</f>
        <v>0</v>
      </c>
      <c r="I27" s="19">
        <f>E27+H27</f>
        <v>0</v>
      </c>
      <c r="J27" s="65">
        <f>SUM(S7:S106)</f>
        <v>0</v>
      </c>
      <c r="K27" s="19">
        <f>E27+J27</f>
        <v>0</v>
      </c>
      <c r="L27" s="24"/>
      <c r="M27" s="24"/>
      <c r="N27" s="104">
        <v>21</v>
      </c>
      <c r="O27" s="50">
        <f aca="true" t="shared" si="3" ref="O27:O56">$E$21*1.5</f>
        <v>2067434.4000000001</v>
      </c>
      <c r="P27" s="51">
        <f>(IF('Net present values'!$D$7="Declining (3.5%)",'Discount Factors'!$D24,IF('Net present values'!$D$7="Constant (3.5%)",'Discount Factors'!$E24,IF('Net present values'!$D$7="Constant (5%)",'Discount Factors'!$F24,IF('Net present values'!$D$7="Constant (8%)",'Discount Factors'!$G24,)))))*O27</f>
        <v>1003885.9881550344</v>
      </c>
      <c r="R27" s="50">
        <f t="shared" si="0"/>
        <v>0</v>
      </c>
      <c r="S27" s="51">
        <f>(IF('Net present values'!$D$7="Declining (3.5%)",'Discount Factors'!$D24,IF('Net present values'!$D$7="Constant (3.5%)",'Discount Factors'!$E24,IF('Net present values'!$D$7="Constant (5%)",'Discount Factors'!$F24,IF('Net present values'!$D$7="Constant (8%)",'Discount Factors'!$G24,)))))*R27</f>
        <v>0</v>
      </c>
      <c r="T27" s="28"/>
      <c r="U27" s="58">
        <f t="shared" si="1"/>
        <v>0</v>
      </c>
      <c r="V27" s="51">
        <f>(IF('Net present values'!$D$7="Declining (3.5%)",'Discount Factors'!$D24,IF('Net present values'!$D$7="Constant (3.5%)",'Discount Factors'!$E24,IF('Net present values'!$D$7="Constant (5%)",'Discount Factors'!$F24,IF('Net present values'!$D$7="Constant (8%)",'Discount Factors'!$G24,)))))*U27</f>
        <v>0</v>
      </c>
    </row>
    <row r="28" spans="1:22" ht="12.75">
      <c r="A28" s="17" t="s">
        <v>8</v>
      </c>
      <c r="B28" s="16">
        <f>'Net present values'!D17</f>
        <v>0</v>
      </c>
      <c r="C28" s="16" t="s">
        <v>17</v>
      </c>
      <c r="D28" s="16" t="s">
        <v>18</v>
      </c>
      <c r="E28" s="21">
        <f>B9*B28</f>
        <v>0</v>
      </c>
      <c r="F28" s="65">
        <f>SUM(V7:V31)</f>
        <v>0</v>
      </c>
      <c r="G28" s="19">
        <f>E28+F28</f>
        <v>0</v>
      </c>
      <c r="H28" s="103">
        <f>SUM(V7:V56)</f>
        <v>0</v>
      </c>
      <c r="I28" s="19">
        <f>E28+H28</f>
        <v>0</v>
      </c>
      <c r="J28" s="65">
        <f>SUM(V7:V106)</f>
        <v>0</v>
      </c>
      <c r="K28" s="19">
        <f>E28+J28</f>
        <v>0</v>
      </c>
      <c r="L28" s="24"/>
      <c r="M28" s="24"/>
      <c r="N28" s="104">
        <v>22</v>
      </c>
      <c r="O28" s="50">
        <f t="shared" si="3"/>
        <v>2067434.4000000001</v>
      </c>
      <c r="P28" s="51">
        <f>(IF('Net present values'!$D$7="Declining (3.5%)",'Discount Factors'!$D25,IF('Net present values'!$D$7="Constant (3.5%)",'Discount Factors'!$E25,IF('Net present values'!$D$7="Constant (5%)",'Discount Factors'!$F25,IF('Net present values'!$D$7="Constant (8%)",'Discount Factors'!$G25,)))))*O28</f>
        <v>969938.1528067965</v>
      </c>
      <c r="R28" s="50">
        <f t="shared" si="0"/>
        <v>0</v>
      </c>
      <c r="S28" s="51">
        <f>(IF('Net present values'!$D$7="Declining (3.5%)",'Discount Factors'!$D25,IF('Net present values'!$D$7="Constant (3.5%)",'Discount Factors'!$E25,IF('Net present values'!$D$7="Constant (5%)",'Discount Factors'!$F25,IF('Net present values'!$D$7="Constant (8%)",'Discount Factors'!$G25,)))))*R28</f>
        <v>0</v>
      </c>
      <c r="T28" s="28"/>
      <c r="U28" s="58">
        <f t="shared" si="1"/>
        <v>0</v>
      </c>
      <c r="V28" s="51">
        <f>(IF('Net present values'!$D$7="Declining (3.5%)",'Discount Factors'!$D25,IF('Net present values'!$D$7="Constant (3.5%)",'Discount Factors'!$E25,IF('Net present values'!$D$7="Constant (5%)",'Discount Factors'!$F25,IF('Net present values'!$D$7="Constant (8%)",'Discount Factors'!$G25,)))))*U28</f>
        <v>0</v>
      </c>
    </row>
    <row r="29" spans="6:22" ht="16.5" thickBot="1">
      <c r="F29" s="66" t="s">
        <v>54</v>
      </c>
      <c r="G29" s="67">
        <f>-G16-G17-G18-G21-G22-G26+G27+G28</f>
        <v>-123527607.90406445</v>
      </c>
      <c r="H29" s="68"/>
      <c r="I29" s="67">
        <f>-I16-I17-I18-I21-I22-I26+I27+I28</f>
        <v>-138435988.83053783</v>
      </c>
      <c r="J29" s="68"/>
      <c r="K29" s="67">
        <f>-K16-K17-K18-K21-K22-K26+K27+K28</f>
        <v>-152689694.35385334</v>
      </c>
      <c r="L29" s="109"/>
      <c r="M29" s="109"/>
      <c r="N29" s="104">
        <v>23</v>
      </c>
      <c r="O29" s="50">
        <f t="shared" si="3"/>
        <v>2067434.4000000001</v>
      </c>
      <c r="P29" s="51">
        <f>(IF('Net present values'!$D$7="Declining (3.5%)",'Discount Factors'!$D26,IF('Net present values'!$D$7="Constant (3.5%)",'Discount Factors'!$E26,IF('Net present values'!$D$7="Constant (5%)",'Discount Factors'!$F26,IF('Net present values'!$D$7="Constant (8%)",'Discount Factors'!$G26,)))))*O29</f>
        <v>937138.3118906247</v>
      </c>
      <c r="R29" s="50">
        <f t="shared" si="0"/>
        <v>0</v>
      </c>
      <c r="S29" s="51">
        <f>(IF('Net present values'!$D$7="Declining (3.5%)",'Discount Factors'!$D26,IF('Net present values'!$D$7="Constant (3.5%)",'Discount Factors'!$E26,IF('Net present values'!$D$7="Constant (5%)",'Discount Factors'!$F26,IF('Net present values'!$D$7="Constant (8%)",'Discount Factors'!$G26,)))))*R29</f>
        <v>0</v>
      </c>
      <c r="T29" s="28"/>
      <c r="U29" s="58">
        <f t="shared" si="1"/>
        <v>0</v>
      </c>
      <c r="V29" s="51">
        <f>(IF('Net present values'!$D$7="Declining (3.5%)",'Discount Factors'!$D26,IF('Net present values'!$D$7="Constant (3.5%)",'Discount Factors'!$E26,IF('Net present values'!$D$7="Constant (5%)",'Discount Factors'!$F26,IF('Net present values'!$D$7="Constant (8%)",'Discount Factors'!$G26,)))))*U29</f>
        <v>0</v>
      </c>
    </row>
    <row r="30" spans="7:22" ht="16.5" thickTop="1">
      <c r="G30" s="6"/>
      <c r="H30" s="18"/>
      <c r="I30" s="6"/>
      <c r="J30" s="6"/>
      <c r="K30" s="6"/>
      <c r="L30" s="6"/>
      <c r="M30" s="6"/>
      <c r="N30" s="104">
        <v>24</v>
      </c>
      <c r="O30" s="50">
        <f t="shared" si="3"/>
        <v>2067434.4000000001</v>
      </c>
      <c r="P30" s="51">
        <f>(IF('Net present values'!$D$7="Declining (3.5%)",'Discount Factors'!$D27,IF('Net present values'!$D$7="Constant (3.5%)",'Discount Factors'!$E27,IF('Net present values'!$D$7="Constant (5%)",'Discount Factors'!$F27,IF('Net present values'!$D$7="Constant (8%)",'Discount Factors'!$G27,)))))*O30</f>
        <v>905447.644338768</v>
      </c>
      <c r="R30" s="50">
        <f t="shared" si="0"/>
        <v>0</v>
      </c>
      <c r="S30" s="51">
        <f>(IF('Net present values'!$D$7="Declining (3.5%)",'Discount Factors'!$D27,IF('Net present values'!$D$7="Constant (3.5%)",'Discount Factors'!$E27,IF('Net present values'!$D$7="Constant (5%)",'Discount Factors'!$F27,IF('Net present values'!$D$7="Constant (8%)",'Discount Factors'!$G27,)))))*R30</f>
        <v>0</v>
      </c>
      <c r="T30" s="28"/>
      <c r="U30" s="58">
        <f t="shared" si="1"/>
        <v>0</v>
      </c>
      <c r="V30" s="51">
        <f>(IF('Net present values'!$D$7="Declining (3.5%)",'Discount Factors'!$D27,IF('Net present values'!$D$7="Constant (3.5%)",'Discount Factors'!$E27,IF('Net present values'!$D$7="Constant (5%)",'Discount Factors'!$F27,IF('Net present values'!$D$7="Constant (8%)",'Discount Factors'!$G27,)))))*U30</f>
        <v>0</v>
      </c>
    </row>
    <row r="31" spans="14:22" ht="12.75">
      <c r="N31" s="104">
        <v>25</v>
      </c>
      <c r="O31" s="50">
        <f t="shared" si="3"/>
        <v>2067434.4000000001</v>
      </c>
      <c r="P31" s="51">
        <f>(IF('Net present values'!$D$7="Declining (3.5%)",'Discount Factors'!$D28,IF('Net present values'!$D$7="Constant (3.5%)",'Discount Factors'!$E28,IF('Net present values'!$D$7="Constant (5%)",'Discount Factors'!$F28,IF('Net present values'!$D$7="Constant (8%)",'Discount Factors'!$G28,)))))*O31</f>
        <v>874828.6418732059</v>
      </c>
      <c r="R31" s="50">
        <f t="shared" si="0"/>
        <v>0</v>
      </c>
      <c r="S31" s="51">
        <f>(IF('Net present values'!$D$7="Declining (3.5%)",'Discount Factors'!$D28,IF('Net present values'!$D$7="Constant (3.5%)",'Discount Factors'!$E28,IF('Net present values'!$D$7="Constant (5%)",'Discount Factors'!$F28,IF('Net present values'!$D$7="Constant (8%)",'Discount Factors'!$G28,)))))*R31</f>
        <v>0</v>
      </c>
      <c r="T31" s="28"/>
      <c r="U31" s="58">
        <f t="shared" si="1"/>
        <v>0</v>
      </c>
      <c r="V31" s="51">
        <f>(IF('Net present values'!$D$7="Declining (3.5%)",'Discount Factors'!$D28,IF('Net present values'!$D$7="Constant (3.5%)",'Discount Factors'!$E28,IF('Net present values'!$D$7="Constant (5%)",'Discount Factors'!$F28,IF('Net present values'!$D$7="Constant (8%)",'Discount Factors'!$G28,)))))*U31</f>
        <v>0</v>
      </c>
    </row>
    <row r="32" spans="14:22" ht="12.75">
      <c r="N32" s="104">
        <v>26</v>
      </c>
      <c r="O32" s="50">
        <f t="shared" si="3"/>
        <v>2067434.4000000001</v>
      </c>
      <c r="P32" s="51">
        <f>(IF('Net present values'!$D$7="Declining (3.5%)",'Discount Factors'!$D29,IF('Net present values'!$D$7="Constant (3.5%)",'Discount Factors'!$E29,IF('Net present values'!$D$7="Constant (5%)",'Discount Factors'!$F29,IF('Net present values'!$D$7="Constant (8%)",'Discount Factors'!$G29,)))))*O32</f>
        <v>845245.0646117931</v>
      </c>
      <c r="R32" s="50">
        <f t="shared" si="0"/>
        <v>0</v>
      </c>
      <c r="S32" s="51">
        <f>(IF('Net present values'!$D$7="Declining (3.5%)",'Discount Factors'!$D29,IF('Net present values'!$D$7="Constant (3.5%)",'Discount Factors'!$E29,IF('Net present values'!$D$7="Constant (5%)",'Discount Factors'!$F29,IF('Net present values'!$D$7="Constant (8%)",'Discount Factors'!$G29,)))))*R32</f>
        <v>0</v>
      </c>
      <c r="T32" s="28"/>
      <c r="U32" s="58">
        <f t="shared" si="1"/>
        <v>0</v>
      </c>
      <c r="V32" s="51">
        <f>(IF('Net present values'!$D$7="Declining (3.5%)",'Discount Factors'!$D29,IF('Net present values'!$D$7="Constant (3.5%)",'Discount Factors'!$E29,IF('Net present values'!$D$7="Constant (5%)",'Discount Factors'!$F29,IF('Net present values'!$D$7="Constant (8%)",'Discount Factors'!$G29,)))))*U32</f>
        <v>0</v>
      </c>
    </row>
    <row r="33" spans="14:22" ht="12.75">
      <c r="N33" s="104">
        <v>27</v>
      </c>
      <c r="O33" s="50">
        <f t="shared" si="3"/>
        <v>2067434.4000000001</v>
      </c>
      <c r="P33" s="51">
        <f>(IF('Net present values'!$D$7="Declining (3.5%)",'Discount Factors'!$D30,IF('Net present values'!$D$7="Constant (3.5%)",'Discount Factors'!$E30,IF('Net present values'!$D$7="Constant (5%)",'Discount Factors'!$F30,IF('Net present values'!$D$7="Constant (8%)",'Discount Factors'!$G30,)))))*O33</f>
        <v>816661.8981756455</v>
      </c>
      <c r="R33" s="50">
        <f t="shared" si="0"/>
        <v>0</v>
      </c>
      <c r="S33" s="51">
        <f>(IF('Net present values'!$D$7="Declining (3.5%)",'Discount Factors'!$D30,IF('Net present values'!$D$7="Constant (3.5%)",'Discount Factors'!$E30,IF('Net present values'!$D$7="Constant (5%)",'Discount Factors'!$F30,IF('Net present values'!$D$7="Constant (8%)",'Discount Factors'!$G30,)))))*R33</f>
        <v>0</v>
      </c>
      <c r="T33" s="28"/>
      <c r="U33" s="58">
        <f t="shared" si="1"/>
        <v>0</v>
      </c>
      <c r="V33" s="51">
        <f>(IF('Net present values'!$D$7="Declining (3.5%)",'Discount Factors'!$D30,IF('Net present values'!$D$7="Constant (3.5%)",'Discount Factors'!$E30,IF('Net present values'!$D$7="Constant (5%)",'Discount Factors'!$F30,IF('Net present values'!$D$7="Constant (8%)",'Discount Factors'!$G30,)))))*U33</f>
        <v>0</v>
      </c>
    </row>
    <row r="34" spans="14:22" ht="12.75">
      <c r="N34" s="104">
        <v>28</v>
      </c>
      <c r="O34" s="50">
        <f t="shared" si="3"/>
        <v>2067434.4000000001</v>
      </c>
      <c r="P34" s="51">
        <f>(IF('Net present values'!$D$7="Declining (3.5%)",'Discount Factors'!$D31,IF('Net present values'!$D$7="Constant (3.5%)",'Discount Factors'!$E31,IF('Net present values'!$D$7="Constant (5%)",'Discount Factors'!$F31,IF('Net present values'!$D$7="Constant (8%)",'Discount Factors'!$G31,)))))*O34</f>
        <v>789045.3122470005</v>
      </c>
      <c r="R34" s="50">
        <f t="shared" si="0"/>
        <v>0</v>
      </c>
      <c r="S34" s="51">
        <f>(IF('Net present values'!$D$7="Declining (3.5%)",'Discount Factors'!$D31,IF('Net present values'!$D$7="Constant (3.5%)",'Discount Factors'!$E31,IF('Net present values'!$D$7="Constant (5%)",'Discount Factors'!$F31,IF('Net present values'!$D$7="Constant (8%)",'Discount Factors'!$G31,)))))*R34</f>
        <v>0</v>
      </c>
      <c r="T34" s="28"/>
      <c r="U34" s="58">
        <f t="shared" si="1"/>
        <v>0</v>
      </c>
      <c r="V34" s="51">
        <f>(IF('Net present values'!$D$7="Declining (3.5%)",'Discount Factors'!$D31,IF('Net present values'!$D$7="Constant (3.5%)",'Discount Factors'!$E31,IF('Net present values'!$D$7="Constant (5%)",'Discount Factors'!$F31,IF('Net present values'!$D$7="Constant (8%)",'Discount Factors'!$G31,)))))*U34</f>
        <v>0</v>
      </c>
    </row>
    <row r="35" spans="14:22" ht="12.75">
      <c r="N35" s="104">
        <v>29</v>
      </c>
      <c r="O35" s="50">
        <f t="shared" si="3"/>
        <v>2067434.4000000001</v>
      </c>
      <c r="P35" s="51">
        <f>(IF('Net present values'!$D$7="Declining (3.5%)",'Discount Factors'!$D32,IF('Net present values'!$D$7="Constant (3.5%)",'Discount Factors'!$E32,IF('Net present values'!$D$7="Constant (5%)",'Discount Factors'!$F32,IF('Net present values'!$D$7="Constant (8%)",'Discount Factors'!$G32,)))))*O35</f>
        <v>762362.6205285031</v>
      </c>
      <c r="R35" s="50">
        <f t="shared" si="0"/>
        <v>0</v>
      </c>
      <c r="S35" s="51">
        <f>(IF('Net present values'!$D$7="Declining (3.5%)",'Discount Factors'!$D32,IF('Net present values'!$D$7="Constant (3.5%)",'Discount Factors'!$E32,IF('Net present values'!$D$7="Constant (5%)",'Discount Factors'!$F32,IF('Net present values'!$D$7="Constant (8%)",'Discount Factors'!$G32,)))))*R35</f>
        <v>0</v>
      </c>
      <c r="T35" s="28"/>
      <c r="U35" s="58">
        <f t="shared" si="1"/>
        <v>0</v>
      </c>
      <c r="V35" s="51">
        <f>(IF('Net present values'!$D$7="Declining (3.5%)",'Discount Factors'!$D32,IF('Net present values'!$D$7="Constant (3.5%)",'Discount Factors'!$E32,IF('Net present values'!$D$7="Constant (5%)",'Discount Factors'!$F32,IF('Net present values'!$D$7="Constant (8%)",'Discount Factors'!$G32,)))))*U35</f>
        <v>0</v>
      </c>
    </row>
    <row r="36" spans="14:22" ht="12.75">
      <c r="N36" s="104">
        <v>30</v>
      </c>
      <c r="O36" s="50">
        <f t="shared" si="3"/>
        <v>2067434.4000000001</v>
      </c>
      <c r="P36" s="51">
        <f>(IF('Net present values'!$D$7="Declining (3.5%)",'Discount Factors'!$D33,IF('Net present values'!$D$7="Constant (3.5%)",'Discount Factors'!$E33,IF('Net present values'!$D$7="Constant (5%)",'Discount Factors'!$F33,IF('Net present values'!$D$7="Constant (8%)",'Discount Factors'!$G33,)))))*O36</f>
        <v>736582.2420565247</v>
      </c>
      <c r="R36" s="50">
        <f t="shared" si="0"/>
        <v>0</v>
      </c>
      <c r="S36" s="51">
        <f>(IF('Net present values'!$D$7="Declining (3.5%)",'Discount Factors'!$D33,IF('Net present values'!$D$7="Constant (3.5%)",'Discount Factors'!$E33,IF('Net present values'!$D$7="Constant (5%)",'Discount Factors'!$F33,IF('Net present values'!$D$7="Constant (8%)",'Discount Factors'!$G33,)))))*R36</f>
        <v>0</v>
      </c>
      <c r="T36" s="28"/>
      <c r="U36" s="58">
        <f t="shared" si="1"/>
        <v>0</v>
      </c>
      <c r="V36" s="51">
        <f>(IF('Net present values'!$D$7="Declining (3.5%)",'Discount Factors'!$D33,IF('Net present values'!$D$7="Constant (3.5%)",'Discount Factors'!$E33,IF('Net present values'!$D$7="Constant (5%)",'Discount Factors'!$F33,IF('Net present values'!$D$7="Constant (8%)",'Discount Factors'!$G33,)))))*U36</f>
        <v>0</v>
      </c>
    </row>
    <row r="37" spans="14:22" ht="12.75">
      <c r="N37" s="104">
        <v>31</v>
      </c>
      <c r="O37" s="50">
        <f t="shared" si="3"/>
        <v>2067434.4000000001</v>
      </c>
      <c r="P37" s="51">
        <f>(IF('Net present values'!$D$7="Declining (3.5%)",'Discount Factors'!$D34,IF('Net present values'!$D$7="Constant (3.5%)",'Discount Factors'!$E34,IF('Net present values'!$D$7="Constant (5%)",'Discount Factors'!$F34,IF('Net present values'!$D$7="Constant (8%)",'Discount Factors'!$G34,)))))*O37</f>
        <v>715128.3903461405</v>
      </c>
      <c r="R37" s="50">
        <f t="shared" si="0"/>
        <v>0</v>
      </c>
      <c r="S37" s="51">
        <f>(IF('Net present values'!$D$7="Declining (3.5%)",'Discount Factors'!$D34,IF('Net present values'!$D$7="Constant (3.5%)",'Discount Factors'!$E34,IF('Net present values'!$D$7="Constant (5%)",'Discount Factors'!$F34,IF('Net present values'!$D$7="Constant (8%)",'Discount Factors'!$G34,)))))*R37</f>
        <v>0</v>
      </c>
      <c r="T37" s="28"/>
      <c r="U37" s="58">
        <f t="shared" si="1"/>
        <v>0</v>
      </c>
      <c r="V37" s="51">
        <f>(IF('Net present values'!$D$7="Declining (3.5%)",'Discount Factors'!$D34,IF('Net present values'!$D$7="Constant (3.5%)",'Discount Factors'!$E34,IF('Net present values'!$D$7="Constant (5%)",'Discount Factors'!$F34,IF('Net present values'!$D$7="Constant (8%)",'Discount Factors'!$G34,)))))*U37</f>
        <v>0</v>
      </c>
    </row>
    <row r="38" spans="14:22" ht="12.75">
      <c r="N38" s="104">
        <v>32</v>
      </c>
      <c r="O38" s="50">
        <f t="shared" si="3"/>
        <v>2067434.4000000001</v>
      </c>
      <c r="P38" s="51">
        <f>(IF('Net present values'!$D$7="Declining (3.5%)",'Discount Factors'!$D35,IF('Net present values'!$D$7="Constant (3.5%)",'Discount Factors'!$E35,IF('Net present values'!$D$7="Constant (5%)",'Discount Factors'!$F35,IF('Net present values'!$D$7="Constant (8%)",'Discount Factors'!$G35,)))))*O38</f>
        <v>694299.408103049</v>
      </c>
      <c r="R38" s="50">
        <f t="shared" si="0"/>
        <v>0</v>
      </c>
      <c r="S38" s="51">
        <f>(IF('Net present values'!$D$7="Declining (3.5%)",'Discount Factors'!$D35,IF('Net present values'!$D$7="Constant (3.5%)",'Discount Factors'!$E35,IF('Net present values'!$D$7="Constant (5%)",'Discount Factors'!$F35,IF('Net present values'!$D$7="Constant (8%)",'Discount Factors'!$G35,)))))*R38</f>
        <v>0</v>
      </c>
      <c r="T38" s="28"/>
      <c r="U38" s="58">
        <f t="shared" si="1"/>
        <v>0</v>
      </c>
      <c r="V38" s="51">
        <f>(IF('Net present values'!$D$7="Declining (3.5%)",'Discount Factors'!$D35,IF('Net present values'!$D$7="Constant (3.5%)",'Discount Factors'!$E35,IF('Net present values'!$D$7="Constant (5%)",'Discount Factors'!$F35,IF('Net present values'!$D$7="Constant (8%)",'Discount Factors'!$G35,)))))*U38</f>
        <v>0</v>
      </c>
    </row>
    <row r="39" spans="14:22" ht="12.75">
      <c r="N39" s="104">
        <v>33</v>
      </c>
      <c r="O39" s="50">
        <f t="shared" si="3"/>
        <v>2067434.4000000001</v>
      </c>
      <c r="P39" s="51">
        <f>(IF('Net present values'!$D$7="Declining (3.5%)",'Discount Factors'!$D36,IF('Net present values'!$D$7="Constant (3.5%)",'Discount Factors'!$E36,IF('Net present values'!$D$7="Constant (5%)",'Discount Factors'!$F36,IF('Net present values'!$D$7="Constant (8%)",'Discount Factors'!$G36,)))))*O39</f>
        <v>674077.0952456787</v>
      </c>
      <c r="R39" s="50">
        <f t="shared" si="0"/>
        <v>0</v>
      </c>
      <c r="S39" s="51">
        <f>(IF('Net present values'!$D$7="Declining (3.5%)",'Discount Factors'!$D36,IF('Net present values'!$D$7="Constant (3.5%)",'Discount Factors'!$E36,IF('Net present values'!$D$7="Constant (5%)",'Discount Factors'!$F36,IF('Net present values'!$D$7="Constant (8%)",'Discount Factors'!$G36,)))))*R39</f>
        <v>0</v>
      </c>
      <c r="T39" s="28"/>
      <c r="U39" s="58">
        <f t="shared" si="1"/>
        <v>0</v>
      </c>
      <c r="V39" s="51">
        <f>(IF('Net present values'!$D$7="Declining (3.5%)",'Discount Factors'!$D36,IF('Net present values'!$D$7="Constant (3.5%)",'Discount Factors'!$E36,IF('Net present values'!$D$7="Constant (5%)",'Discount Factors'!$F36,IF('Net present values'!$D$7="Constant (8%)",'Discount Factors'!$G36,)))))*U39</f>
        <v>0</v>
      </c>
    </row>
    <row r="40" spans="14:22" ht="12.75">
      <c r="N40" s="104">
        <v>34</v>
      </c>
      <c r="O40" s="50">
        <f t="shared" si="3"/>
        <v>2067434.4000000001</v>
      </c>
      <c r="P40" s="51">
        <f>(IF('Net present values'!$D$7="Declining (3.5%)",'Discount Factors'!$D37,IF('Net present values'!$D$7="Constant (3.5%)",'Discount Factors'!$E37,IF('Net present values'!$D$7="Constant (5%)",'Discount Factors'!$F37,IF('Net present values'!$D$7="Constant (8%)",'Discount Factors'!$G37,)))))*O40</f>
        <v>654443.781791921</v>
      </c>
      <c r="R40" s="50">
        <f t="shared" si="0"/>
        <v>0</v>
      </c>
      <c r="S40" s="51">
        <f>(IF('Net present values'!$D$7="Declining (3.5%)",'Discount Factors'!$D37,IF('Net present values'!$D$7="Constant (3.5%)",'Discount Factors'!$E37,IF('Net present values'!$D$7="Constant (5%)",'Discount Factors'!$F37,IF('Net present values'!$D$7="Constant (8%)",'Discount Factors'!$G37,)))))*R40</f>
        <v>0</v>
      </c>
      <c r="T40" s="28"/>
      <c r="U40" s="58">
        <f t="shared" si="1"/>
        <v>0</v>
      </c>
      <c r="V40" s="51">
        <f>(IF('Net present values'!$D$7="Declining (3.5%)",'Discount Factors'!$D37,IF('Net present values'!$D$7="Constant (3.5%)",'Discount Factors'!$E37,IF('Net present values'!$D$7="Constant (5%)",'Discount Factors'!$F37,IF('Net present values'!$D$7="Constant (8%)",'Discount Factors'!$G37,)))))*U40</f>
        <v>0</v>
      </c>
    </row>
    <row r="41" spans="14:22" ht="12.75">
      <c r="N41" s="104">
        <v>35</v>
      </c>
      <c r="O41" s="50">
        <f t="shared" si="3"/>
        <v>2067434.4000000001</v>
      </c>
      <c r="P41" s="51">
        <f>(IF('Net present values'!$D$7="Declining (3.5%)",'Discount Factors'!$D38,IF('Net present values'!$D$7="Constant (3.5%)",'Discount Factors'!$E38,IF('Net present values'!$D$7="Constant (5%)",'Discount Factors'!$F38,IF('Net present values'!$D$7="Constant (8%)",'Discount Factors'!$G38,)))))*O41</f>
        <v>635382.3124193408</v>
      </c>
      <c r="R41" s="50">
        <f t="shared" si="0"/>
        <v>0</v>
      </c>
      <c r="S41" s="51">
        <f>(IF('Net present values'!$D$7="Declining (3.5%)",'Discount Factors'!$D38,IF('Net present values'!$D$7="Constant (3.5%)",'Discount Factors'!$E38,IF('Net present values'!$D$7="Constant (5%)",'Discount Factors'!$F38,IF('Net present values'!$D$7="Constant (8%)",'Discount Factors'!$G38,)))))*R41</f>
        <v>0</v>
      </c>
      <c r="T41" s="28"/>
      <c r="U41" s="58">
        <f t="shared" si="1"/>
        <v>0</v>
      </c>
      <c r="V41" s="51">
        <f>(IF('Net present values'!$D$7="Declining (3.5%)",'Discount Factors'!$D38,IF('Net present values'!$D$7="Constant (3.5%)",'Discount Factors'!$E38,IF('Net present values'!$D$7="Constant (5%)",'Discount Factors'!$F38,IF('Net present values'!$D$7="Constant (8%)",'Discount Factors'!$G38,)))))*U41</f>
        <v>0</v>
      </c>
    </row>
    <row r="42" spans="14:22" ht="12.75">
      <c r="N42" s="104">
        <v>36</v>
      </c>
      <c r="O42" s="50">
        <f t="shared" si="3"/>
        <v>2067434.4000000001</v>
      </c>
      <c r="P42" s="51">
        <f>(IF('Net present values'!$D$7="Declining (3.5%)",'Discount Factors'!$D39,IF('Net present values'!$D$7="Constant (3.5%)",'Discount Factors'!$E39,IF('Net present values'!$D$7="Constant (5%)",'Discount Factors'!$F39,IF('Net present values'!$D$7="Constant (8%)",'Discount Factors'!$G39,)))))*O42</f>
        <v>616876.0314750882</v>
      </c>
      <c r="R42" s="50">
        <f t="shared" si="0"/>
        <v>0</v>
      </c>
      <c r="S42" s="51">
        <f>(IF('Net present values'!$D$7="Declining (3.5%)",'Discount Factors'!$D39,IF('Net present values'!$D$7="Constant (3.5%)",'Discount Factors'!$E39,IF('Net present values'!$D$7="Constant (5%)",'Discount Factors'!$F39,IF('Net present values'!$D$7="Constant (8%)",'Discount Factors'!$G39,)))))*R42</f>
        <v>0</v>
      </c>
      <c r="T42" s="28"/>
      <c r="U42" s="58">
        <f t="shared" si="1"/>
        <v>0</v>
      </c>
      <c r="V42" s="51">
        <f>(IF('Net present values'!$D$7="Declining (3.5%)",'Discount Factors'!$D39,IF('Net present values'!$D$7="Constant (3.5%)",'Discount Factors'!$E39,IF('Net present values'!$D$7="Constant (5%)",'Discount Factors'!$F39,IF('Net present values'!$D$7="Constant (8%)",'Discount Factors'!$G39,)))))*U42</f>
        <v>0</v>
      </c>
    </row>
    <row r="43" spans="14:22" ht="12.75">
      <c r="N43" s="104">
        <v>37</v>
      </c>
      <c r="O43" s="50">
        <f t="shared" si="3"/>
        <v>2067434.4000000001</v>
      </c>
      <c r="P43" s="51">
        <f>(IF('Net present values'!$D$7="Declining (3.5%)",'Discount Factors'!$D40,IF('Net present values'!$D$7="Constant (3.5%)",'Discount Factors'!$E40,IF('Net present values'!$D$7="Constant (5%)",'Discount Factors'!$F40,IF('Net present values'!$D$7="Constant (8%)",'Discount Factors'!$G40,)))))*O43</f>
        <v>598908.7684224157</v>
      </c>
      <c r="R43" s="50">
        <f t="shared" si="0"/>
        <v>0</v>
      </c>
      <c r="S43" s="51">
        <f>(IF('Net present values'!$D$7="Declining (3.5%)",'Discount Factors'!$D40,IF('Net present values'!$D$7="Constant (3.5%)",'Discount Factors'!$E40,IF('Net present values'!$D$7="Constant (5%)",'Discount Factors'!$F40,IF('Net present values'!$D$7="Constant (8%)",'Discount Factors'!$G40,)))))*R43</f>
        <v>0</v>
      </c>
      <c r="T43" s="28"/>
      <c r="U43" s="58">
        <f t="shared" si="1"/>
        <v>0</v>
      </c>
      <c r="V43" s="51">
        <f>(IF('Net present values'!$D$7="Declining (3.5%)",'Discount Factors'!$D40,IF('Net present values'!$D$7="Constant (3.5%)",'Discount Factors'!$E40,IF('Net present values'!$D$7="Constant (5%)",'Discount Factors'!$F40,IF('Net present values'!$D$7="Constant (8%)",'Discount Factors'!$G40,)))))*U43</f>
        <v>0</v>
      </c>
    </row>
    <row r="44" spans="14:22" ht="12.75">
      <c r="N44" s="104">
        <v>38</v>
      </c>
      <c r="O44" s="50">
        <f t="shared" si="3"/>
        <v>2067434.4000000001</v>
      </c>
      <c r="P44" s="51">
        <f>(IF('Net present values'!$D$7="Declining (3.5%)",'Discount Factors'!$D41,IF('Net present values'!$D$7="Constant (3.5%)",'Discount Factors'!$E41,IF('Net present values'!$D$7="Constant (5%)",'Discount Factors'!$F41,IF('Net present values'!$D$7="Constant (8%)",'Discount Factors'!$G41,)))))*O44</f>
        <v>581464.8237110833</v>
      </c>
      <c r="R44" s="50">
        <f t="shared" si="0"/>
        <v>0</v>
      </c>
      <c r="S44" s="51">
        <f>(IF('Net present values'!$D$7="Declining (3.5%)",'Discount Factors'!$D41,IF('Net present values'!$D$7="Constant (3.5%)",'Discount Factors'!$E41,IF('Net present values'!$D$7="Constant (5%)",'Discount Factors'!$F41,IF('Net present values'!$D$7="Constant (8%)",'Discount Factors'!$G41,)))))*R44</f>
        <v>0</v>
      </c>
      <c r="T44" s="28"/>
      <c r="U44" s="58">
        <f t="shared" si="1"/>
        <v>0</v>
      </c>
      <c r="V44" s="51">
        <f>(IF('Net present values'!$D$7="Declining (3.5%)",'Discount Factors'!$D41,IF('Net present values'!$D$7="Constant (3.5%)",'Discount Factors'!$E41,IF('Net present values'!$D$7="Constant (5%)",'Discount Factors'!$F41,IF('Net present values'!$D$7="Constant (8%)",'Discount Factors'!$G41,)))))*U44</f>
        <v>0</v>
      </c>
    </row>
    <row r="45" spans="14:22" ht="12.75">
      <c r="N45" s="104">
        <v>39</v>
      </c>
      <c r="O45" s="50">
        <f t="shared" si="3"/>
        <v>2067434.4000000001</v>
      </c>
      <c r="P45" s="51">
        <f>(IF('Net present values'!$D$7="Declining (3.5%)",'Discount Factors'!$D42,IF('Net present values'!$D$7="Constant (3.5%)",'Discount Factors'!$E42,IF('Net present values'!$D$7="Constant (5%)",'Discount Factors'!$F42,IF('Net present values'!$D$7="Constant (8%)",'Discount Factors'!$G42,)))))*O45</f>
        <v>564528.9550593041</v>
      </c>
      <c r="R45" s="50">
        <f t="shared" si="0"/>
        <v>0</v>
      </c>
      <c r="S45" s="51">
        <f>(IF('Net present values'!$D$7="Declining (3.5%)",'Discount Factors'!$D42,IF('Net present values'!$D$7="Constant (3.5%)",'Discount Factors'!$E42,IF('Net present values'!$D$7="Constant (5%)",'Discount Factors'!$F42,IF('Net present values'!$D$7="Constant (8%)",'Discount Factors'!$G42,)))))*R45</f>
        <v>0</v>
      </c>
      <c r="T45" s="28"/>
      <c r="U45" s="58">
        <f t="shared" si="1"/>
        <v>0</v>
      </c>
      <c r="V45" s="51">
        <f>(IF('Net present values'!$D$7="Declining (3.5%)",'Discount Factors'!$D42,IF('Net present values'!$D$7="Constant (3.5%)",'Discount Factors'!$E42,IF('Net present values'!$D$7="Constant (5%)",'Discount Factors'!$F42,IF('Net present values'!$D$7="Constant (8%)",'Discount Factors'!$G42,)))))*U45</f>
        <v>0</v>
      </c>
    </row>
    <row r="46" spans="14:22" ht="12.75">
      <c r="N46" s="104">
        <v>40</v>
      </c>
      <c r="O46" s="50">
        <f t="shared" si="3"/>
        <v>2067434.4000000001</v>
      </c>
      <c r="P46" s="51">
        <f>(IF('Net present values'!$D$7="Declining (3.5%)",'Discount Factors'!$D43,IF('Net present values'!$D$7="Constant (3.5%)",'Discount Factors'!$E43,IF('Net present values'!$D$7="Constant (5%)",'Discount Factors'!$F43,IF('Net present values'!$D$7="Constant (8%)",'Discount Factors'!$G43,)))))*O46</f>
        <v>548086.3641352467</v>
      </c>
      <c r="R46" s="50">
        <f t="shared" si="0"/>
        <v>0</v>
      </c>
      <c r="S46" s="51">
        <f>(IF('Net present values'!$D$7="Declining (3.5%)",'Discount Factors'!$D43,IF('Net present values'!$D$7="Constant (3.5%)",'Discount Factors'!$E43,IF('Net present values'!$D$7="Constant (5%)",'Discount Factors'!$F43,IF('Net present values'!$D$7="Constant (8%)",'Discount Factors'!$G43,)))))*R46</f>
        <v>0</v>
      </c>
      <c r="T46" s="28"/>
      <c r="U46" s="58">
        <f t="shared" si="1"/>
        <v>0</v>
      </c>
      <c r="V46" s="51">
        <f>(IF('Net present values'!$D$7="Declining (3.5%)",'Discount Factors'!$D43,IF('Net present values'!$D$7="Constant (3.5%)",'Discount Factors'!$E43,IF('Net present values'!$D$7="Constant (5%)",'Discount Factors'!$F43,IF('Net present values'!$D$7="Constant (8%)",'Discount Factors'!$G43,)))))*U46</f>
        <v>0</v>
      </c>
    </row>
    <row r="47" spans="14:22" ht="12.75">
      <c r="N47" s="104">
        <v>41</v>
      </c>
      <c r="O47" s="50">
        <f t="shared" si="3"/>
        <v>2067434.4000000001</v>
      </c>
      <c r="P47" s="51">
        <f>(IF('Net present values'!$D$7="Declining (3.5%)",'Discount Factors'!$D44,IF('Net present values'!$D$7="Constant (3.5%)",'Discount Factors'!$E44,IF('Net present values'!$D$7="Constant (5%)",'Discount Factors'!$F44,IF('Net present values'!$D$7="Constant (8%)",'Discount Factors'!$G44,)))))*O47</f>
        <v>532122.6836264532</v>
      </c>
      <c r="R47" s="50">
        <f t="shared" si="0"/>
        <v>0</v>
      </c>
      <c r="S47" s="51">
        <f>(IF('Net present values'!$D$7="Declining (3.5%)",'Discount Factors'!$D44,IF('Net present values'!$D$7="Constant (3.5%)",'Discount Factors'!$E44,IF('Net present values'!$D$7="Constant (5%)",'Discount Factors'!$F44,IF('Net present values'!$D$7="Constant (8%)",'Discount Factors'!$G44,)))))*R47</f>
        <v>0</v>
      </c>
      <c r="T47" s="28"/>
      <c r="U47" s="58">
        <f t="shared" si="1"/>
        <v>0</v>
      </c>
      <c r="V47" s="51">
        <f>(IF('Net present values'!$D$7="Declining (3.5%)",'Discount Factors'!$D44,IF('Net present values'!$D$7="Constant (3.5%)",'Discount Factors'!$E44,IF('Net present values'!$D$7="Constant (5%)",'Discount Factors'!$F44,IF('Net present values'!$D$7="Constant (8%)",'Discount Factors'!$G44,)))))*U47</f>
        <v>0</v>
      </c>
    </row>
    <row r="48" spans="14:22" ht="12.75">
      <c r="N48" s="104">
        <v>42</v>
      </c>
      <c r="O48" s="50">
        <f t="shared" si="3"/>
        <v>2067434.4000000001</v>
      </c>
      <c r="P48" s="51">
        <f>(IF('Net present values'!$D$7="Declining (3.5%)",'Discount Factors'!$D45,IF('Net present values'!$D$7="Constant (3.5%)",'Discount Factors'!$E45,IF('Net present values'!$D$7="Constant (5%)",'Discount Factors'!$F45,IF('Net present values'!$D$7="Constant (8%)",'Discount Factors'!$G45,)))))*O48</f>
        <v>516623.9646858769</v>
      </c>
      <c r="R48" s="50">
        <f t="shared" si="0"/>
        <v>0</v>
      </c>
      <c r="S48" s="51">
        <f>(IF('Net present values'!$D$7="Declining (3.5%)",'Discount Factors'!$D45,IF('Net present values'!$D$7="Constant (3.5%)",'Discount Factors'!$E45,IF('Net present values'!$D$7="Constant (5%)",'Discount Factors'!$F45,IF('Net present values'!$D$7="Constant (8%)",'Discount Factors'!$G45,)))))*R48</f>
        <v>0</v>
      </c>
      <c r="T48" s="28"/>
      <c r="U48" s="58">
        <f t="shared" si="1"/>
        <v>0</v>
      </c>
      <c r="V48" s="51">
        <f>(IF('Net present values'!$D$7="Declining (3.5%)",'Discount Factors'!$D45,IF('Net present values'!$D$7="Constant (3.5%)",'Discount Factors'!$E45,IF('Net present values'!$D$7="Constant (5%)",'Discount Factors'!$F45,IF('Net present values'!$D$7="Constant (8%)",'Discount Factors'!$G45,)))))*U48</f>
        <v>0</v>
      </c>
    </row>
    <row r="49" spans="14:22" ht="12.75">
      <c r="N49" s="104">
        <v>43</v>
      </c>
      <c r="O49" s="50">
        <f t="shared" si="3"/>
        <v>2067434.4000000001</v>
      </c>
      <c r="P49" s="51">
        <f>(IF('Net present values'!$D$7="Declining (3.5%)",'Discount Factors'!$D46,IF('Net present values'!$D$7="Constant (3.5%)",'Discount Factors'!$E46,IF('Net present values'!$D$7="Constant (5%)",'Discount Factors'!$F46,IF('Net present values'!$D$7="Constant (8%)",'Discount Factors'!$G46,)))))*O49</f>
        <v>501576.6647435698</v>
      </c>
      <c r="R49" s="50">
        <f t="shared" si="0"/>
        <v>0</v>
      </c>
      <c r="S49" s="51">
        <f>(IF('Net present values'!$D$7="Declining (3.5%)",'Discount Factors'!$D46,IF('Net present values'!$D$7="Constant (3.5%)",'Discount Factors'!$E46,IF('Net present values'!$D$7="Constant (5%)",'Discount Factors'!$F46,IF('Net present values'!$D$7="Constant (8%)",'Discount Factors'!$G46,)))))*R49</f>
        <v>0</v>
      </c>
      <c r="T49" s="28"/>
      <c r="U49" s="58">
        <f t="shared" si="1"/>
        <v>0</v>
      </c>
      <c r="V49" s="51">
        <f>(IF('Net present values'!$D$7="Declining (3.5%)",'Discount Factors'!$D46,IF('Net present values'!$D$7="Constant (3.5%)",'Discount Factors'!$E46,IF('Net present values'!$D$7="Constant (5%)",'Discount Factors'!$F46,IF('Net present values'!$D$7="Constant (8%)",'Discount Factors'!$G46,)))))*U49</f>
        <v>0</v>
      </c>
    </row>
    <row r="50" spans="14:22" ht="12.75">
      <c r="N50" s="104">
        <v>44</v>
      </c>
      <c r="O50" s="50">
        <f t="shared" si="3"/>
        <v>2067434.4000000001</v>
      </c>
      <c r="P50" s="51">
        <f>(IF('Net present values'!$D$7="Declining (3.5%)",'Discount Factors'!$D47,IF('Net present values'!$D$7="Constant (3.5%)",'Discount Factors'!$E47,IF('Net present values'!$D$7="Constant (5%)",'Discount Factors'!$F47,IF('Net present values'!$D$7="Constant (8%)",'Discount Factors'!$G47,)))))*O50</f>
        <v>486967.6356733687</v>
      </c>
      <c r="R50" s="50">
        <f t="shared" si="0"/>
        <v>0</v>
      </c>
      <c r="S50" s="51">
        <f>(IF('Net present values'!$D$7="Declining (3.5%)",'Discount Factors'!$D47,IF('Net present values'!$D$7="Constant (3.5%)",'Discount Factors'!$E47,IF('Net present values'!$D$7="Constant (5%)",'Discount Factors'!$F47,IF('Net present values'!$D$7="Constant (8%)",'Discount Factors'!$G47,)))))*R50</f>
        <v>0</v>
      </c>
      <c r="T50" s="28"/>
      <c r="U50" s="58">
        <f t="shared" si="1"/>
        <v>0</v>
      </c>
      <c r="V50" s="51">
        <f>(IF('Net present values'!$D$7="Declining (3.5%)",'Discount Factors'!$D47,IF('Net present values'!$D$7="Constant (3.5%)",'Discount Factors'!$E47,IF('Net present values'!$D$7="Constant (5%)",'Discount Factors'!$F47,IF('Net present values'!$D$7="Constant (8%)",'Discount Factors'!$G47,)))))*U50</f>
        <v>0</v>
      </c>
    </row>
    <row r="51" spans="14:22" ht="12.75">
      <c r="N51" s="104">
        <v>45</v>
      </c>
      <c r="O51" s="50">
        <f t="shared" si="3"/>
        <v>2067434.4000000001</v>
      </c>
      <c r="P51" s="51">
        <f>(IF('Net present values'!$D$7="Declining (3.5%)",'Discount Factors'!$D48,IF('Net present values'!$D$7="Constant (3.5%)",'Discount Factors'!$E48,IF('Net present values'!$D$7="Constant (5%)",'Discount Factors'!$F48,IF('Net present values'!$D$7="Constant (8%)",'Discount Factors'!$G48,)))))*O51</f>
        <v>472784.1123042414</v>
      </c>
      <c r="R51" s="50">
        <f t="shared" si="0"/>
        <v>0</v>
      </c>
      <c r="S51" s="51">
        <f>(IF('Net present values'!$D$7="Declining (3.5%)",'Discount Factors'!$D48,IF('Net present values'!$D$7="Constant (3.5%)",'Discount Factors'!$E48,IF('Net present values'!$D$7="Constant (5%)",'Discount Factors'!$F48,IF('Net present values'!$D$7="Constant (8%)",'Discount Factors'!$G48,)))))*R51</f>
        <v>0</v>
      </c>
      <c r="T51" s="28"/>
      <c r="U51" s="58">
        <f t="shared" si="1"/>
        <v>0</v>
      </c>
      <c r="V51" s="51">
        <f>(IF('Net present values'!$D$7="Declining (3.5%)",'Discount Factors'!$D48,IF('Net present values'!$D$7="Constant (3.5%)",'Discount Factors'!$E48,IF('Net present values'!$D$7="Constant (5%)",'Discount Factors'!$F48,IF('Net present values'!$D$7="Constant (8%)",'Discount Factors'!$G48,)))))*U51</f>
        <v>0</v>
      </c>
    </row>
    <row r="52" spans="14:22" ht="12.75">
      <c r="N52" s="104">
        <v>46</v>
      </c>
      <c r="O52" s="50">
        <f t="shared" si="3"/>
        <v>2067434.4000000001</v>
      </c>
      <c r="P52" s="51">
        <f>(IF('Net present values'!$D$7="Declining (3.5%)",'Discount Factors'!$D49,IF('Net present values'!$D$7="Constant (3.5%)",'Discount Factors'!$E49,IF('Net present values'!$D$7="Constant (5%)",'Discount Factors'!$F49,IF('Net present values'!$D$7="Constant (8%)",'Discount Factors'!$G49,)))))*O52</f>
        <v>459013.70126625383</v>
      </c>
      <c r="R52" s="50">
        <f t="shared" si="0"/>
        <v>0</v>
      </c>
      <c r="S52" s="51">
        <f>(IF('Net present values'!$D$7="Declining (3.5%)",'Discount Factors'!$D49,IF('Net present values'!$D$7="Constant (3.5%)",'Discount Factors'!$E49,IF('Net present values'!$D$7="Constant (5%)",'Discount Factors'!$F49,IF('Net present values'!$D$7="Constant (8%)",'Discount Factors'!$G49,)))))*R52</f>
        <v>0</v>
      </c>
      <c r="T52" s="28"/>
      <c r="U52" s="58">
        <f t="shared" si="1"/>
        <v>0</v>
      </c>
      <c r="V52" s="51">
        <f>(IF('Net present values'!$D$7="Declining (3.5%)",'Discount Factors'!$D49,IF('Net present values'!$D$7="Constant (3.5%)",'Discount Factors'!$E49,IF('Net present values'!$D$7="Constant (5%)",'Discount Factors'!$F49,IF('Net present values'!$D$7="Constant (8%)",'Discount Factors'!$G49,)))))*U52</f>
        <v>0</v>
      </c>
    </row>
    <row r="53" spans="14:22" ht="12.75">
      <c r="N53" s="104">
        <v>47</v>
      </c>
      <c r="O53" s="50">
        <f t="shared" si="3"/>
        <v>2067434.4000000001</v>
      </c>
      <c r="P53" s="51">
        <f>(IF('Net present values'!$D$7="Declining (3.5%)",'Discount Factors'!$D50,IF('Net present values'!$D$7="Constant (3.5%)",'Discount Factors'!$E50,IF('Net present values'!$D$7="Constant (5%)",'Discount Factors'!$F50,IF('Net present values'!$D$7="Constant (8%)",'Discount Factors'!$G50,)))))*O53</f>
        <v>445644.3701614115</v>
      </c>
      <c r="R53" s="50">
        <f t="shared" si="0"/>
        <v>0</v>
      </c>
      <c r="S53" s="51">
        <f>(IF('Net present values'!$D$7="Declining (3.5%)",'Discount Factors'!$D50,IF('Net present values'!$D$7="Constant (3.5%)",'Discount Factors'!$E50,IF('Net present values'!$D$7="Constant (5%)",'Discount Factors'!$F50,IF('Net present values'!$D$7="Constant (8%)",'Discount Factors'!$G50,)))))*R53</f>
        <v>0</v>
      </c>
      <c r="T53" s="28"/>
      <c r="U53" s="58">
        <f t="shared" si="1"/>
        <v>0</v>
      </c>
      <c r="V53" s="51">
        <f>(IF('Net present values'!$D$7="Declining (3.5%)",'Discount Factors'!$D50,IF('Net present values'!$D$7="Constant (3.5%)",'Discount Factors'!$E50,IF('Net present values'!$D$7="Constant (5%)",'Discount Factors'!$F50,IF('Net present values'!$D$7="Constant (8%)",'Discount Factors'!$G50,)))))*U53</f>
        <v>0</v>
      </c>
    </row>
    <row r="54" spans="14:22" ht="12.75">
      <c r="N54" s="104">
        <v>48</v>
      </c>
      <c r="O54" s="50">
        <f t="shared" si="3"/>
        <v>2067434.4000000001</v>
      </c>
      <c r="P54" s="51">
        <f>(IF('Net present values'!$D$7="Declining (3.5%)",'Discount Factors'!$D51,IF('Net present values'!$D$7="Constant (3.5%)",'Discount Factors'!$E51,IF('Net present values'!$D$7="Constant (5%)",'Discount Factors'!$F51,IF('Net present values'!$D$7="Constant (8%)",'Discount Factors'!$G51,)))))*O54</f>
        <v>432664.4370499141</v>
      </c>
      <c r="R54" s="50">
        <f t="shared" si="0"/>
        <v>0</v>
      </c>
      <c r="S54" s="51">
        <f>(IF('Net present values'!$D$7="Declining (3.5%)",'Discount Factors'!$D51,IF('Net present values'!$D$7="Constant (3.5%)",'Discount Factors'!$E51,IF('Net present values'!$D$7="Constant (5%)",'Discount Factors'!$F51,IF('Net present values'!$D$7="Constant (8%)",'Discount Factors'!$G51,)))))*R54</f>
        <v>0</v>
      </c>
      <c r="T54" s="28"/>
      <c r="U54" s="58">
        <f t="shared" si="1"/>
        <v>0</v>
      </c>
      <c r="V54" s="51">
        <f>(IF('Net present values'!$D$7="Declining (3.5%)",'Discount Factors'!$D51,IF('Net present values'!$D$7="Constant (3.5%)",'Discount Factors'!$E51,IF('Net present values'!$D$7="Constant (5%)",'Discount Factors'!$F51,IF('Net present values'!$D$7="Constant (8%)",'Discount Factors'!$G51,)))))*U54</f>
        <v>0</v>
      </c>
    </row>
    <row r="55" spans="14:22" ht="12.75">
      <c r="N55" s="104">
        <v>49</v>
      </c>
      <c r="O55" s="50">
        <f t="shared" si="3"/>
        <v>2067434.4000000001</v>
      </c>
      <c r="P55" s="51">
        <f>(IF('Net present values'!$D$7="Declining (3.5%)",'Discount Factors'!$D52,IF('Net present values'!$D$7="Constant (3.5%)",'Discount Factors'!$E52,IF('Net present values'!$D$7="Constant (5%)",'Discount Factors'!$F52,IF('Net present values'!$D$7="Constant (8%)",'Discount Factors'!$G52,)))))*O55</f>
        <v>420062.560242635</v>
      </c>
      <c r="R55" s="50">
        <f t="shared" si="0"/>
        <v>0</v>
      </c>
      <c r="S55" s="51">
        <f>(IF('Net present values'!$D$7="Declining (3.5%)",'Discount Factors'!$D52,IF('Net present values'!$D$7="Constant (3.5%)",'Discount Factors'!$E52,IF('Net present values'!$D$7="Constant (5%)",'Discount Factors'!$F52,IF('Net present values'!$D$7="Constant (8%)",'Discount Factors'!$G52,)))))*R55</f>
        <v>0</v>
      </c>
      <c r="T55" s="28"/>
      <c r="U55" s="58">
        <f t="shared" si="1"/>
        <v>0</v>
      </c>
      <c r="V55" s="51">
        <f>(IF('Net present values'!$D$7="Declining (3.5%)",'Discount Factors'!$D52,IF('Net present values'!$D$7="Constant (3.5%)",'Discount Factors'!$E52,IF('Net present values'!$D$7="Constant (5%)",'Discount Factors'!$F52,IF('Net present values'!$D$7="Constant (8%)",'Discount Factors'!$G52,)))))*U55</f>
        <v>0</v>
      </c>
    </row>
    <row r="56" spans="14:22" ht="12.75">
      <c r="N56" s="104">
        <v>50</v>
      </c>
      <c r="O56" s="50">
        <f t="shared" si="3"/>
        <v>2067434.4000000001</v>
      </c>
      <c r="P56" s="51">
        <f>(IF('Net present values'!$D$7="Declining (3.5%)",'Discount Factors'!$D53,IF('Net present values'!$D$7="Constant (3.5%)",'Discount Factors'!$E53,IF('Net present values'!$D$7="Constant (5%)",'Discount Factors'!$F53,IF('Net present values'!$D$7="Constant (8%)",'Discount Factors'!$G53,)))))*O56</f>
        <v>407827.72839090787</v>
      </c>
      <c r="R56" s="50">
        <f t="shared" si="0"/>
        <v>0</v>
      </c>
      <c r="S56" s="51">
        <f>(IF('Net present values'!$D$7="Declining (3.5%)",'Discount Factors'!$D53,IF('Net present values'!$D$7="Constant (3.5%)",'Discount Factors'!$E53,IF('Net present values'!$D$7="Constant (5%)",'Discount Factors'!$F53,IF('Net present values'!$D$7="Constant (8%)",'Discount Factors'!$G53,)))))*R56</f>
        <v>0</v>
      </c>
      <c r="T56" s="28"/>
      <c r="U56" s="58">
        <f t="shared" si="1"/>
        <v>0</v>
      </c>
      <c r="V56" s="51">
        <f>(IF('Net present values'!$D$7="Declining (3.5%)",'Discount Factors'!$D53,IF('Net present values'!$D$7="Constant (3.5%)",'Discount Factors'!$E53,IF('Net present values'!$D$7="Constant (5%)",'Discount Factors'!$F53,IF('Net present values'!$D$7="Constant (8%)",'Discount Factors'!$G53,)))))*U56</f>
        <v>0</v>
      </c>
    </row>
    <row r="57" spans="14:22" ht="12.75">
      <c r="N57" s="104">
        <v>51</v>
      </c>
      <c r="O57" s="50">
        <f>$E$21*2</f>
        <v>2756579.2</v>
      </c>
      <c r="P57" s="51">
        <f>(IF('Net present values'!$D$7="Declining (3.5%)",'Discount Factors'!$D54,IF('Net present values'!$D$7="Constant (3.5%)",'Discount Factors'!$E54,IF('Net present values'!$D$7="Constant (5%)",'Discount Factors'!$F54,IF('Net present values'!$D$7="Constant (8%)",'Discount Factors'!$G54,)))))*O57</f>
        <v>527932.3344866121</v>
      </c>
      <c r="R57" s="50">
        <f t="shared" si="0"/>
        <v>0</v>
      </c>
      <c r="S57" s="51">
        <f>(IF('Net present values'!$D$7="Declining (3.5%)",'Discount Factors'!$D54,IF('Net present values'!$D$7="Constant (3.5%)",'Discount Factors'!$E54,IF('Net present values'!$D$7="Constant (5%)",'Discount Factors'!$F54,IF('Net present values'!$D$7="Constant (8%)",'Discount Factors'!$G54,)))))*R57</f>
        <v>0</v>
      </c>
      <c r="T57" s="28"/>
      <c r="U57" s="58">
        <f t="shared" si="1"/>
        <v>0</v>
      </c>
      <c r="V57" s="51">
        <f>(IF('Net present values'!$D$7="Declining (3.5%)",'Discount Factors'!$D54,IF('Net present values'!$D$7="Constant (3.5%)",'Discount Factors'!$E54,IF('Net present values'!$D$7="Constant (5%)",'Discount Factors'!$F54,IF('Net present values'!$D$7="Constant (8%)",'Discount Factors'!$G54,)))))*U57</f>
        <v>0</v>
      </c>
    </row>
    <row r="58" spans="14:22" ht="12.75">
      <c r="N58" s="104">
        <v>52</v>
      </c>
      <c r="O58" s="50">
        <f aca="true" t="shared" si="4" ref="O58:O106">$E$21*2</f>
        <v>2756579.2</v>
      </c>
      <c r="P58" s="51">
        <f>(IF('Net present values'!$D$7="Declining (3.5%)",'Discount Factors'!$D55,IF('Net present values'!$D$7="Constant (3.5%)",'Discount Factors'!$E55,IF('Net present values'!$D$7="Constant (5%)",'Discount Factors'!$F55,IF('Net present values'!$D$7="Constant (8%)",'Discount Factors'!$G55,)))))*O58</f>
        <v>512555.6645501089</v>
      </c>
      <c r="R58" s="50">
        <f t="shared" si="0"/>
        <v>0</v>
      </c>
      <c r="S58" s="51">
        <f>(IF('Net present values'!$D$7="Declining (3.5%)",'Discount Factors'!$D55,IF('Net present values'!$D$7="Constant (3.5%)",'Discount Factors'!$E55,IF('Net present values'!$D$7="Constant (5%)",'Discount Factors'!$F55,IF('Net present values'!$D$7="Constant (8%)",'Discount Factors'!$G55,)))))*R58</f>
        <v>0</v>
      </c>
      <c r="T58" s="28"/>
      <c r="U58" s="58">
        <f t="shared" si="1"/>
        <v>0</v>
      </c>
      <c r="V58" s="51">
        <f>(IF('Net present values'!$D$7="Declining (3.5%)",'Discount Factors'!$D55,IF('Net present values'!$D$7="Constant (3.5%)",'Discount Factors'!$E55,IF('Net present values'!$D$7="Constant (5%)",'Discount Factors'!$F55,IF('Net present values'!$D$7="Constant (8%)",'Discount Factors'!$G55,)))))*U58</f>
        <v>0</v>
      </c>
    </row>
    <row r="59" spans="14:22" ht="12.75">
      <c r="N59" s="104">
        <v>53</v>
      </c>
      <c r="O59" s="50">
        <f t="shared" si="4"/>
        <v>2756579.2</v>
      </c>
      <c r="P59" s="51">
        <f>(IF('Net present values'!$D$7="Declining (3.5%)",'Discount Factors'!$D56,IF('Net present values'!$D$7="Constant (3.5%)",'Discount Factors'!$E56,IF('Net present values'!$D$7="Constant (5%)",'Discount Factors'!$F56,IF('Net present values'!$D$7="Constant (8%)",'Discount Factors'!$G56,)))))*O59</f>
        <v>497626.8587865134</v>
      </c>
      <c r="R59" s="50">
        <f t="shared" si="0"/>
        <v>0</v>
      </c>
      <c r="S59" s="51">
        <f>(IF('Net present values'!$D$7="Declining (3.5%)",'Discount Factors'!$D56,IF('Net present values'!$D$7="Constant (3.5%)",'Discount Factors'!$E56,IF('Net present values'!$D$7="Constant (5%)",'Discount Factors'!$F56,IF('Net present values'!$D$7="Constant (8%)",'Discount Factors'!$G56,)))))*R59</f>
        <v>0</v>
      </c>
      <c r="T59" s="28"/>
      <c r="U59" s="58">
        <f t="shared" si="1"/>
        <v>0</v>
      </c>
      <c r="V59" s="51">
        <f>(IF('Net present values'!$D$7="Declining (3.5%)",'Discount Factors'!$D56,IF('Net present values'!$D$7="Constant (3.5%)",'Discount Factors'!$E56,IF('Net present values'!$D$7="Constant (5%)",'Discount Factors'!$F56,IF('Net present values'!$D$7="Constant (8%)",'Discount Factors'!$G56,)))))*U59</f>
        <v>0</v>
      </c>
    </row>
    <row r="60" spans="14:22" ht="12.75">
      <c r="N60" s="104">
        <v>54</v>
      </c>
      <c r="O60" s="50">
        <f t="shared" si="4"/>
        <v>2756579.2</v>
      </c>
      <c r="P60" s="51">
        <f>(IF('Net present values'!$D$7="Declining (3.5%)",'Discount Factors'!$D57,IF('Net present values'!$D$7="Constant (3.5%)",'Discount Factors'!$E57,IF('Net present values'!$D$7="Constant (5%)",'Discount Factors'!$F57,IF('Net present values'!$D$7="Constant (8%)",'Discount Factors'!$G57,)))))*O60</f>
        <v>483132.87260826555</v>
      </c>
      <c r="R60" s="50">
        <f t="shared" si="0"/>
        <v>0</v>
      </c>
      <c r="S60" s="51">
        <f>(IF('Net present values'!$D$7="Declining (3.5%)",'Discount Factors'!$D57,IF('Net present values'!$D$7="Constant (3.5%)",'Discount Factors'!$E57,IF('Net present values'!$D$7="Constant (5%)",'Discount Factors'!$F57,IF('Net present values'!$D$7="Constant (8%)",'Discount Factors'!$G57,)))))*R60</f>
        <v>0</v>
      </c>
      <c r="T60" s="28"/>
      <c r="U60" s="58">
        <f t="shared" si="1"/>
        <v>0</v>
      </c>
      <c r="V60" s="51">
        <f>(IF('Net present values'!$D$7="Declining (3.5%)",'Discount Factors'!$D57,IF('Net present values'!$D$7="Constant (3.5%)",'Discount Factors'!$E57,IF('Net present values'!$D$7="Constant (5%)",'Discount Factors'!$F57,IF('Net present values'!$D$7="Constant (8%)",'Discount Factors'!$G57,)))))*U60</f>
        <v>0</v>
      </c>
    </row>
    <row r="61" spans="14:22" ht="12.75">
      <c r="N61" s="104">
        <v>55</v>
      </c>
      <c r="O61" s="50">
        <f t="shared" si="4"/>
        <v>2756579.2</v>
      </c>
      <c r="P61" s="51">
        <f>(IF('Net present values'!$D$7="Declining (3.5%)",'Discount Factors'!$D58,IF('Net present values'!$D$7="Constant (3.5%)",'Discount Factors'!$E58,IF('Net present values'!$D$7="Constant (5%)",'Discount Factors'!$F58,IF('Net present values'!$D$7="Constant (8%)",'Discount Factors'!$G58,)))))*O61</f>
        <v>469061.0413672481</v>
      </c>
      <c r="R61" s="50">
        <f t="shared" si="0"/>
        <v>0</v>
      </c>
      <c r="S61" s="51">
        <f>(IF('Net present values'!$D$7="Declining (3.5%)",'Discount Factors'!$D58,IF('Net present values'!$D$7="Constant (3.5%)",'Discount Factors'!$E58,IF('Net present values'!$D$7="Constant (5%)",'Discount Factors'!$F58,IF('Net present values'!$D$7="Constant (8%)",'Discount Factors'!$G58,)))))*R61</f>
        <v>0</v>
      </c>
      <c r="T61" s="28"/>
      <c r="U61" s="58">
        <f t="shared" si="1"/>
        <v>0</v>
      </c>
      <c r="V61" s="51">
        <f>(IF('Net present values'!$D$7="Declining (3.5%)",'Discount Factors'!$D58,IF('Net present values'!$D$7="Constant (3.5%)",'Discount Factors'!$E58,IF('Net present values'!$D$7="Constant (5%)",'Discount Factors'!$F58,IF('Net present values'!$D$7="Constant (8%)",'Discount Factors'!$G58,)))))*U61</f>
        <v>0</v>
      </c>
    </row>
    <row r="62" spans="14:22" ht="12.75">
      <c r="N62" s="104">
        <v>56</v>
      </c>
      <c r="O62" s="50">
        <f t="shared" si="4"/>
        <v>2756579.2</v>
      </c>
      <c r="P62" s="51">
        <f>(IF('Net present values'!$D$7="Declining (3.5%)",'Discount Factors'!$D59,IF('Net present values'!$D$7="Constant (3.5%)",'Discount Factors'!$E59,IF('Net present values'!$D$7="Constant (5%)",'Discount Factors'!$F59,IF('Net present values'!$D$7="Constant (8%)",'Discount Factors'!$G59,)))))*O62</f>
        <v>455399.0692885903</v>
      </c>
      <c r="R62" s="50">
        <f t="shared" si="0"/>
        <v>0</v>
      </c>
      <c r="S62" s="51">
        <f>(IF('Net present values'!$D$7="Declining (3.5%)",'Discount Factors'!$D59,IF('Net present values'!$D$7="Constant (3.5%)",'Discount Factors'!$E59,IF('Net present values'!$D$7="Constant (5%)",'Discount Factors'!$F59,IF('Net present values'!$D$7="Constant (8%)",'Discount Factors'!$G59,)))))*R62</f>
        <v>0</v>
      </c>
      <c r="T62" s="28"/>
      <c r="U62" s="58">
        <f t="shared" si="1"/>
        <v>0</v>
      </c>
      <c r="V62" s="51">
        <f>(IF('Net present values'!$D$7="Declining (3.5%)",'Discount Factors'!$D59,IF('Net present values'!$D$7="Constant (3.5%)",'Discount Factors'!$E59,IF('Net present values'!$D$7="Constant (5%)",'Discount Factors'!$F59,IF('Net present values'!$D$7="Constant (8%)",'Discount Factors'!$G59,)))))*U62</f>
        <v>0</v>
      </c>
    </row>
    <row r="63" spans="14:22" ht="12.75">
      <c r="N63" s="104">
        <v>57</v>
      </c>
      <c r="O63" s="50">
        <f t="shared" si="4"/>
        <v>2756579.2</v>
      </c>
      <c r="P63" s="51">
        <f>(IF('Net present values'!$D$7="Declining (3.5%)",'Discount Factors'!$D60,IF('Net present values'!$D$7="Constant (3.5%)",'Discount Factors'!$E60,IF('Net present values'!$D$7="Constant (5%)",'Discount Factors'!$F60,IF('Net present values'!$D$7="Constant (8%)",'Discount Factors'!$G60,)))))*O63</f>
        <v>442135.0187267867</v>
      </c>
      <c r="R63" s="50">
        <f t="shared" si="0"/>
        <v>0</v>
      </c>
      <c r="S63" s="51">
        <f>(IF('Net present values'!$D$7="Declining (3.5%)",'Discount Factors'!$D60,IF('Net present values'!$D$7="Constant (3.5%)",'Discount Factors'!$E60,IF('Net present values'!$D$7="Constant (5%)",'Discount Factors'!$F60,IF('Net present values'!$D$7="Constant (8%)",'Discount Factors'!$G60,)))))*R63</f>
        <v>0</v>
      </c>
      <c r="T63" s="28"/>
      <c r="U63" s="58">
        <f t="shared" si="1"/>
        <v>0</v>
      </c>
      <c r="V63" s="51">
        <f>(IF('Net present values'!$D$7="Declining (3.5%)",'Discount Factors'!$D60,IF('Net present values'!$D$7="Constant (3.5%)",'Discount Factors'!$E60,IF('Net present values'!$D$7="Constant (5%)",'Discount Factors'!$F60,IF('Net present values'!$D$7="Constant (8%)",'Discount Factors'!$G60,)))))*U63</f>
        <v>0</v>
      </c>
    </row>
    <row r="64" spans="14:22" ht="12.75">
      <c r="N64" s="104">
        <v>58</v>
      </c>
      <c r="O64" s="50">
        <f t="shared" si="4"/>
        <v>2756579.2</v>
      </c>
      <c r="P64" s="51">
        <f>(IF('Net present values'!$D$7="Declining (3.5%)",'Discount Factors'!$D61,IF('Net present values'!$D$7="Constant (3.5%)",'Discount Factors'!$E61,IF('Net present values'!$D$7="Constant (5%)",'Discount Factors'!$F61,IF('Net present values'!$D$7="Constant (8%)",'Discount Factors'!$G61,)))))*O64</f>
        <v>429257.2997347445</v>
      </c>
      <c r="R64" s="50">
        <f t="shared" si="0"/>
        <v>0</v>
      </c>
      <c r="S64" s="51">
        <f>(IF('Net present values'!$D$7="Declining (3.5%)",'Discount Factors'!$D61,IF('Net present values'!$D$7="Constant (3.5%)",'Discount Factors'!$E61,IF('Net present values'!$D$7="Constant (5%)",'Discount Factors'!$F61,IF('Net present values'!$D$7="Constant (8%)",'Discount Factors'!$G61,)))))*R64</f>
        <v>0</v>
      </c>
      <c r="T64" s="28"/>
      <c r="U64" s="58">
        <f t="shared" si="1"/>
        <v>0</v>
      </c>
      <c r="V64" s="51">
        <f>(IF('Net present values'!$D$7="Declining (3.5%)",'Discount Factors'!$D61,IF('Net present values'!$D$7="Constant (3.5%)",'Discount Factors'!$E61,IF('Net present values'!$D$7="Constant (5%)",'Discount Factors'!$F61,IF('Net present values'!$D$7="Constant (8%)",'Discount Factors'!$G61,)))))*U64</f>
        <v>0</v>
      </c>
    </row>
    <row r="65" spans="14:22" ht="12.75">
      <c r="N65" s="104">
        <v>59</v>
      </c>
      <c r="O65" s="50">
        <f t="shared" si="4"/>
        <v>2756579.2</v>
      </c>
      <c r="P65" s="51">
        <f>(IF('Net present values'!$D$7="Declining (3.5%)",'Discount Factors'!$D62,IF('Net present values'!$D$7="Constant (3.5%)",'Discount Factors'!$E62,IF('Net present values'!$D$7="Constant (5%)",'Discount Factors'!$F62,IF('Net present values'!$D$7="Constant (8%)",'Discount Factors'!$G62,)))))*O65</f>
        <v>416754.6599366451</v>
      </c>
      <c r="R65" s="50">
        <f t="shared" si="0"/>
        <v>0</v>
      </c>
      <c r="S65" s="51">
        <f>(IF('Net present values'!$D$7="Declining (3.5%)",'Discount Factors'!$D62,IF('Net present values'!$D$7="Constant (3.5%)",'Discount Factors'!$E62,IF('Net present values'!$D$7="Constant (5%)",'Discount Factors'!$F62,IF('Net present values'!$D$7="Constant (8%)",'Discount Factors'!$G62,)))))*R65</f>
        <v>0</v>
      </c>
      <c r="T65" s="28"/>
      <c r="U65" s="58">
        <f t="shared" si="1"/>
        <v>0</v>
      </c>
      <c r="V65" s="51">
        <f>(IF('Net present values'!$D$7="Declining (3.5%)",'Discount Factors'!$D62,IF('Net present values'!$D$7="Constant (3.5%)",'Discount Factors'!$E62,IF('Net present values'!$D$7="Constant (5%)",'Discount Factors'!$F62,IF('Net present values'!$D$7="Constant (8%)",'Discount Factors'!$G62,)))))*U65</f>
        <v>0</v>
      </c>
    </row>
    <row r="66" spans="14:22" ht="12.75">
      <c r="N66" s="104">
        <v>60</v>
      </c>
      <c r="O66" s="50">
        <f t="shared" si="4"/>
        <v>2756579.2</v>
      </c>
      <c r="P66" s="51">
        <f>(IF('Net present values'!$D$7="Declining (3.5%)",'Discount Factors'!$D63,IF('Net present values'!$D$7="Constant (3.5%)",'Discount Factors'!$E63,IF('Net present values'!$D$7="Constant (5%)",'Discount Factors'!$F63,IF('Net present values'!$D$7="Constant (8%)",'Discount Factors'!$G63,)))))*O66</f>
        <v>404616.174695772</v>
      </c>
      <c r="R66" s="50">
        <f t="shared" si="0"/>
        <v>0</v>
      </c>
      <c r="S66" s="51">
        <f>(IF('Net present values'!$D$7="Declining (3.5%)",'Discount Factors'!$D63,IF('Net present values'!$D$7="Constant (3.5%)",'Discount Factors'!$E63,IF('Net present values'!$D$7="Constant (5%)",'Discount Factors'!$F63,IF('Net present values'!$D$7="Constant (8%)",'Discount Factors'!$G63,)))))*R66</f>
        <v>0</v>
      </c>
      <c r="T66" s="28"/>
      <c r="U66" s="58">
        <f t="shared" si="1"/>
        <v>0</v>
      </c>
      <c r="V66" s="51">
        <f>(IF('Net present values'!$D$7="Declining (3.5%)",'Discount Factors'!$D63,IF('Net present values'!$D$7="Constant (3.5%)",'Discount Factors'!$E63,IF('Net present values'!$D$7="Constant (5%)",'Discount Factors'!$F63,IF('Net present values'!$D$7="Constant (8%)",'Discount Factors'!$G63,)))))*U66</f>
        <v>0</v>
      </c>
    </row>
    <row r="67" spans="14:22" ht="12.75">
      <c r="N67" s="104">
        <v>61</v>
      </c>
      <c r="O67" s="50">
        <f t="shared" si="4"/>
        <v>2756579.2</v>
      </c>
      <c r="P67" s="51">
        <f>(IF('Net present values'!$D$7="Declining (3.5%)",'Discount Factors'!$D64,IF('Net present values'!$D$7="Constant (3.5%)",'Discount Factors'!$E64,IF('Net present values'!$D$7="Constant (5%)",'Discount Factors'!$F64,IF('Net present values'!$D$7="Constant (8%)",'Discount Factors'!$G64,)))))*O67</f>
        <v>392831.2375687106</v>
      </c>
      <c r="R67" s="50">
        <f t="shared" si="0"/>
        <v>0</v>
      </c>
      <c r="S67" s="51">
        <f>(IF('Net present values'!$D$7="Declining (3.5%)",'Discount Factors'!$D64,IF('Net present values'!$D$7="Constant (3.5%)",'Discount Factors'!$E64,IF('Net present values'!$D$7="Constant (5%)",'Discount Factors'!$F64,IF('Net present values'!$D$7="Constant (8%)",'Discount Factors'!$G64,)))))*R67</f>
        <v>0</v>
      </c>
      <c r="T67" s="28"/>
      <c r="U67" s="58">
        <f t="shared" si="1"/>
        <v>0</v>
      </c>
      <c r="V67" s="51">
        <f>(IF('Net present values'!$D$7="Declining (3.5%)",'Discount Factors'!$D64,IF('Net present values'!$D$7="Constant (3.5%)",'Discount Factors'!$E64,IF('Net present values'!$D$7="Constant (5%)",'Discount Factors'!$F64,IF('Net present values'!$D$7="Constant (8%)",'Discount Factors'!$G64,)))))*U67</f>
        <v>0</v>
      </c>
    </row>
    <row r="68" spans="14:22" ht="12.75">
      <c r="N68" s="104">
        <v>62</v>
      </c>
      <c r="O68" s="50">
        <f t="shared" si="4"/>
        <v>2756579.2</v>
      </c>
      <c r="P68" s="51">
        <f>(IF('Net present values'!$D$7="Declining (3.5%)",'Discount Factors'!$D65,IF('Net present values'!$D$7="Constant (3.5%)",'Discount Factors'!$E65,IF('Net present values'!$D$7="Constant (5%)",'Discount Factors'!$F65,IF('Net present values'!$D$7="Constant (8%)",'Discount Factors'!$G65,)))))*O68</f>
        <v>381389.5510375831</v>
      </c>
      <c r="R68" s="50">
        <f t="shared" si="0"/>
        <v>0</v>
      </c>
      <c r="S68" s="51">
        <f>(IF('Net present values'!$D$7="Declining (3.5%)",'Discount Factors'!$D65,IF('Net present values'!$D$7="Constant (3.5%)",'Discount Factors'!$E65,IF('Net present values'!$D$7="Constant (5%)",'Discount Factors'!$F65,IF('Net present values'!$D$7="Constant (8%)",'Discount Factors'!$G65,)))))*R68</f>
        <v>0</v>
      </c>
      <c r="T68" s="28"/>
      <c r="U68" s="58">
        <f t="shared" si="1"/>
        <v>0</v>
      </c>
      <c r="V68" s="51">
        <f>(IF('Net present values'!$D$7="Declining (3.5%)",'Discount Factors'!$D65,IF('Net present values'!$D$7="Constant (3.5%)",'Discount Factors'!$E65,IF('Net present values'!$D$7="Constant (5%)",'Discount Factors'!$F65,IF('Net present values'!$D$7="Constant (8%)",'Discount Factors'!$G65,)))))*U68</f>
        <v>0</v>
      </c>
    </row>
    <row r="69" spans="14:22" ht="12.75">
      <c r="N69" s="104">
        <v>63</v>
      </c>
      <c r="O69" s="50">
        <f t="shared" si="4"/>
        <v>2756579.2</v>
      </c>
      <c r="P69" s="51">
        <f>(IF('Net present values'!$D$7="Declining (3.5%)",'Discount Factors'!$D66,IF('Net present values'!$D$7="Constant (3.5%)",'Discount Factors'!$E66,IF('Net present values'!$D$7="Constant (5%)",'Discount Factors'!$F66,IF('Net present values'!$D$7="Constant (8%)",'Discount Factors'!$G66,)))))*O69</f>
        <v>370281.1175122166</v>
      </c>
      <c r="R69" s="50">
        <f t="shared" si="0"/>
        <v>0</v>
      </c>
      <c r="S69" s="51">
        <f>(IF('Net present values'!$D$7="Declining (3.5%)",'Discount Factors'!$D66,IF('Net present values'!$D$7="Constant (3.5%)",'Discount Factors'!$E66,IF('Net present values'!$D$7="Constant (5%)",'Discount Factors'!$F66,IF('Net present values'!$D$7="Constant (8%)",'Discount Factors'!$G66,)))))*R69</f>
        <v>0</v>
      </c>
      <c r="T69" s="28"/>
      <c r="U69" s="58">
        <f t="shared" si="1"/>
        <v>0</v>
      </c>
      <c r="V69" s="51">
        <f>(IF('Net present values'!$D$7="Declining (3.5%)",'Discount Factors'!$D66,IF('Net present values'!$D$7="Constant (3.5%)",'Discount Factors'!$E66,IF('Net present values'!$D$7="Constant (5%)",'Discount Factors'!$F66,IF('Net present values'!$D$7="Constant (8%)",'Discount Factors'!$G66,)))))*U69</f>
        <v>0</v>
      </c>
    </row>
    <row r="70" spans="14:22" ht="12.75">
      <c r="N70" s="104">
        <v>64</v>
      </c>
      <c r="O70" s="50">
        <f t="shared" si="4"/>
        <v>2756579.2</v>
      </c>
      <c r="P70" s="51">
        <f>(IF('Net present values'!$D$7="Declining (3.5%)",'Discount Factors'!$D67,IF('Net present values'!$D$7="Constant (3.5%)",'Discount Factors'!$E67,IF('Net present values'!$D$7="Constant (5%)",'Discount Factors'!$F67,IF('Net present values'!$D$7="Constant (8%)",'Discount Factors'!$G67,)))))*O70</f>
        <v>359496.2305943851</v>
      </c>
      <c r="R70" s="50">
        <f t="shared" si="0"/>
        <v>0</v>
      </c>
      <c r="S70" s="51">
        <f>(IF('Net present values'!$D$7="Declining (3.5%)",'Discount Factors'!$D67,IF('Net present values'!$D$7="Constant (3.5%)",'Discount Factors'!$E67,IF('Net present values'!$D$7="Constant (5%)",'Discount Factors'!$F67,IF('Net present values'!$D$7="Constant (8%)",'Discount Factors'!$G67,)))))*R70</f>
        <v>0</v>
      </c>
      <c r="T70" s="28"/>
      <c r="U70" s="58">
        <f t="shared" si="1"/>
        <v>0</v>
      </c>
      <c r="V70" s="51">
        <f>(IF('Net present values'!$D$7="Declining (3.5%)",'Discount Factors'!$D67,IF('Net present values'!$D$7="Constant (3.5%)",'Discount Factors'!$E67,IF('Net present values'!$D$7="Constant (5%)",'Discount Factors'!$F67,IF('Net present values'!$D$7="Constant (8%)",'Discount Factors'!$G67,)))))*U70</f>
        <v>0</v>
      </c>
    </row>
    <row r="71" spans="14:22" ht="12.75">
      <c r="N71" s="104">
        <v>65</v>
      </c>
      <c r="O71" s="50">
        <f t="shared" si="4"/>
        <v>2756579.2</v>
      </c>
      <c r="P71" s="51">
        <f>(IF('Net present values'!$D$7="Declining (3.5%)",'Discount Factors'!$D68,IF('Net present values'!$D$7="Constant (3.5%)",'Discount Factors'!$E68,IF('Net present values'!$D$7="Constant (5%)",'Discount Factors'!$F68,IF('Net present values'!$D$7="Constant (8%)",'Discount Factors'!$G68,)))))*O71</f>
        <v>349025.46659649035</v>
      </c>
      <c r="R71" s="50">
        <f aca="true" t="shared" si="5" ref="R71:R106">$E$27</f>
        <v>0</v>
      </c>
      <c r="S71" s="51">
        <f>(IF('Net present values'!$D$7="Declining (3.5%)",'Discount Factors'!$D68,IF('Net present values'!$D$7="Constant (3.5%)",'Discount Factors'!$E68,IF('Net present values'!$D$7="Constant (5%)",'Discount Factors'!$F68,IF('Net present values'!$D$7="Constant (8%)",'Discount Factors'!$G68,)))))*R71</f>
        <v>0</v>
      </c>
      <c r="T71" s="28"/>
      <c r="U71" s="58">
        <f aca="true" t="shared" si="6" ref="U71:U106">$E$28</f>
        <v>0</v>
      </c>
      <c r="V71" s="51">
        <f>(IF('Net present values'!$D$7="Declining (3.5%)",'Discount Factors'!$D68,IF('Net present values'!$D$7="Constant (3.5%)",'Discount Factors'!$E68,IF('Net present values'!$D$7="Constant (5%)",'Discount Factors'!$F68,IF('Net present values'!$D$7="Constant (8%)",'Discount Factors'!$G68,)))))*U71</f>
        <v>0</v>
      </c>
    </row>
    <row r="72" spans="14:22" ht="12.75">
      <c r="N72" s="104">
        <v>66</v>
      </c>
      <c r="O72" s="50">
        <f t="shared" si="4"/>
        <v>2756579.2</v>
      </c>
      <c r="P72" s="51">
        <f>(IF('Net present values'!$D$7="Declining (3.5%)",'Discount Factors'!$D69,IF('Net present values'!$D$7="Constant (3.5%)",'Discount Factors'!$E69,IF('Net present values'!$D$7="Constant (5%)",'Discount Factors'!$F69,IF('Net present values'!$D$7="Constant (8%)",'Discount Factors'!$G69,)))))*O72</f>
        <v>338859.67630727217</v>
      </c>
      <c r="R72" s="50">
        <f t="shared" si="5"/>
        <v>0</v>
      </c>
      <c r="S72" s="51">
        <f>(IF('Net present values'!$D$7="Declining (3.5%)",'Discount Factors'!$D69,IF('Net present values'!$D$7="Constant (3.5%)",'Discount Factors'!$E69,IF('Net present values'!$D$7="Constant (5%)",'Discount Factors'!$F69,IF('Net present values'!$D$7="Constant (8%)",'Discount Factors'!$G69,)))))*R72</f>
        <v>0</v>
      </c>
      <c r="T72" s="28"/>
      <c r="U72" s="58">
        <f t="shared" si="6"/>
        <v>0</v>
      </c>
      <c r="V72" s="51">
        <f>(IF('Net present values'!$D$7="Declining (3.5%)",'Discount Factors'!$D69,IF('Net present values'!$D$7="Constant (3.5%)",'Discount Factors'!$E69,IF('Net present values'!$D$7="Constant (5%)",'Discount Factors'!$F69,IF('Net present values'!$D$7="Constant (8%)",'Discount Factors'!$G69,)))))*U72</f>
        <v>0</v>
      </c>
    </row>
    <row r="73" spans="14:22" ht="12.75">
      <c r="N73" s="104">
        <v>67</v>
      </c>
      <c r="O73" s="50">
        <f t="shared" si="4"/>
        <v>2756579.2</v>
      </c>
      <c r="P73" s="51">
        <f>(IF('Net present values'!$D$7="Declining (3.5%)",'Discount Factors'!$D70,IF('Net present values'!$D$7="Constant (3.5%)",'Discount Factors'!$E70,IF('Net present values'!$D$7="Constant (5%)",'Discount Factors'!$F70,IF('Net present values'!$D$7="Constant (8%)",'Discount Factors'!$G70,)))))*O73</f>
        <v>328989.9769973517</v>
      </c>
      <c r="R73" s="50">
        <f t="shared" si="5"/>
        <v>0</v>
      </c>
      <c r="S73" s="51">
        <f>(IF('Net present values'!$D$7="Declining (3.5%)",'Discount Factors'!$D70,IF('Net present values'!$D$7="Constant (3.5%)",'Discount Factors'!$E70,IF('Net present values'!$D$7="Constant (5%)",'Discount Factors'!$F70,IF('Net present values'!$D$7="Constant (8%)",'Discount Factors'!$G70,)))))*R73</f>
        <v>0</v>
      </c>
      <c r="T73" s="28"/>
      <c r="U73" s="58">
        <f t="shared" si="6"/>
        <v>0</v>
      </c>
      <c r="V73" s="51">
        <f>(IF('Net present values'!$D$7="Declining (3.5%)",'Discount Factors'!$D70,IF('Net present values'!$D$7="Constant (3.5%)",'Discount Factors'!$E70,IF('Net present values'!$D$7="Constant (5%)",'Discount Factors'!$F70,IF('Net present values'!$D$7="Constant (8%)",'Discount Factors'!$G70,)))))*U73</f>
        <v>0</v>
      </c>
    </row>
    <row r="74" spans="14:22" ht="12.75">
      <c r="N74" s="104">
        <v>68</v>
      </c>
      <c r="O74" s="50">
        <f t="shared" si="4"/>
        <v>2756579.2</v>
      </c>
      <c r="P74" s="51">
        <f>(IF('Net present values'!$D$7="Declining (3.5%)",'Discount Factors'!$D71,IF('Net present values'!$D$7="Constant (3.5%)",'Discount Factors'!$E71,IF('Net present values'!$D$7="Constant (5%)",'Discount Factors'!$F71,IF('Net present values'!$D$7="Constant (8%)",'Discount Factors'!$G71,)))))*O74</f>
        <v>319407.74465762306</v>
      </c>
      <c r="R74" s="50">
        <f t="shared" si="5"/>
        <v>0</v>
      </c>
      <c r="S74" s="51">
        <f>(IF('Net present values'!$D$7="Declining (3.5%)",'Discount Factors'!$D71,IF('Net present values'!$D$7="Constant (3.5%)",'Discount Factors'!$E71,IF('Net present values'!$D$7="Constant (5%)",'Discount Factors'!$F71,IF('Net present values'!$D$7="Constant (8%)",'Discount Factors'!$G71,)))))*R74</f>
        <v>0</v>
      </c>
      <c r="T74" s="28"/>
      <c r="U74" s="58">
        <f t="shared" si="6"/>
        <v>0</v>
      </c>
      <c r="V74" s="51">
        <f>(IF('Net present values'!$D$7="Declining (3.5%)",'Discount Factors'!$D71,IF('Net present values'!$D$7="Constant (3.5%)",'Discount Factors'!$E71,IF('Net present values'!$D$7="Constant (5%)",'Discount Factors'!$F71,IF('Net present values'!$D$7="Constant (8%)",'Discount Factors'!$G71,)))))*U74</f>
        <v>0</v>
      </c>
    </row>
    <row r="75" spans="14:22" ht="12.75">
      <c r="N75" s="104">
        <v>69</v>
      </c>
      <c r="O75" s="50">
        <f t="shared" si="4"/>
        <v>2756579.2</v>
      </c>
      <c r="P75" s="51">
        <f>(IF('Net present values'!$D$7="Declining (3.5%)",'Discount Factors'!$D72,IF('Net present values'!$D$7="Constant (3.5%)",'Discount Factors'!$E72,IF('Net present values'!$D$7="Constant (5%)",'Discount Factors'!$F72,IF('Net present values'!$D$7="Constant (8%)",'Discount Factors'!$G72,)))))*O75</f>
        <v>310104.6064637116</v>
      </c>
      <c r="R75" s="50">
        <f t="shared" si="5"/>
        <v>0</v>
      </c>
      <c r="S75" s="51">
        <f>(IF('Net present values'!$D$7="Declining (3.5%)",'Discount Factors'!$D72,IF('Net present values'!$D$7="Constant (3.5%)",'Discount Factors'!$E72,IF('Net present values'!$D$7="Constant (5%)",'Discount Factors'!$F72,IF('Net present values'!$D$7="Constant (8%)",'Discount Factors'!$G72,)))))*R75</f>
        <v>0</v>
      </c>
      <c r="T75" s="28"/>
      <c r="U75" s="58">
        <f t="shared" si="6"/>
        <v>0</v>
      </c>
      <c r="V75" s="51">
        <f>(IF('Net present values'!$D$7="Declining (3.5%)",'Discount Factors'!$D72,IF('Net present values'!$D$7="Constant (3.5%)",'Discount Factors'!$E72,IF('Net present values'!$D$7="Constant (5%)",'Discount Factors'!$F72,IF('Net present values'!$D$7="Constant (8%)",'Discount Factors'!$G72,)))))*U75</f>
        <v>0</v>
      </c>
    </row>
    <row r="76" spans="14:22" ht="12.75">
      <c r="N76" s="104">
        <v>70</v>
      </c>
      <c r="O76" s="50">
        <f t="shared" si="4"/>
        <v>2756579.2</v>
      </c>
      <c r="P76" s="51">
        <f>(IF('Net present values'!$D$7="Declining (3.5%)",'Discount Factors'!$D73,IF('Net present values'!$D$7="Constant (3.5%)",'Discount Factors'!$E73,IF('Net present values'!$D$7="Constant (5%)",'Discount Factors'!$F73,IF('Net present values'!$D$7="Constant (8%)",'Discount Factors'!$G73,)))))*O76</f>
        <v>301072.43345991423</v>
      </c>
      <c r="R76" s="50">
        <f t="shared" si="5"/>
        <v>0</v>
      </c>
      <c r="S76" s="51">
        <f>(IF('Net present values'!$D$7="Declining (3.5%)",'Discount Factors'!$D73,IF('Net present values'!$D$7="Constant (3.5%)",'Discount Factors'!$E73,IF('Net present values'!$D$7="Constant (5%)",'Discount Factors'!$F73,IF('Net present values'!$D$7="Constant (8%)",'Discount Factors'!$G73,)))))*R76</f>
        <v>0</v>
      </c>
      <c r="T76" s="28"/>
      <c r="U76" s="58">
        <f t="shared" si="6"/>
        <v>0</v>
      </c>
      <c r="V76" s="51">
        <f>(IF('Net present values'!$D$7="Declining (3.5%)",'Discount Factors'!$D73,IF('Net present values'!$D$7="Constant (3.5%)",'Discount Factors'!$E73,IF('Net present values'!$D$7="Constant (5%)",'Discount Factors'!$F73,IF('Net present values'!$D$7="Constant (8%)",'Discount Factors'!$G73,)))))*U76</f>
        <v>0</v>
      </c>
    </row>
    <row r="77" spans="14:22" ht="12.75">
      <c r="N77" s="104">
        <v>71</v>
      </c>
      <c r="O77" s="50">
        <f t="shared" si="4"/>
        <v>2756579.2</v>
      </c>
      <c r="P77" s="51">
        <f>(IF('Net present values'!$D$7="Declining (3.5%)",'Discount Factors'!$D74,IF('Net present values'!$D$7="Constant (3.5%)",'Discount Factors'!$E74,IF('Net present values'!$D$7="Constant (5%)",'Discount Factors'!$F74,IF('Net present values'!$D$7="Constant (8%)",'Discount Factors'!$G74,)))))*O77</f>
        <v>292303.33345622744</v>
      </c>
      <c r="R77" s="50">
        <f t="shared" si="5"/>
        <v>0</v>
      </c>
      <c r="S77" s="51">
        <f>(IF('Net present values'!$D$7="Declining (3.5%)",'Discount Factors'!$D74,IF('Net present values'!$D$7="Constant (3.5%)",'Discount Factors'!$E74,IF('Net present values'!$D$7="Constant (5%)",'Discount Factors'!$F74,IF('Net present values'!$D$7="Constant (8%)",'Discount Factors'!$G74,)))))*R77</f>
        <v>0</v>
      </c>
      <c r="T77" s="28"/>
      <c r="U77" s="58">
        <f t="shared" si="6"/>
        <v>0</v>
      </c>
      <c r="V77" s="51">
        <f>(IF('Net present values'!$D$7="Declining (3.5%)",'Discount Factors'!$D74,IF('Net present values'!$D$7="Constant (3.5%)",'Discount Factors'!$E74,IF('Net present values'!$D$7="Constant (5%)",'Discount Factors'!$F74,IF('Net present values'!$D$7="Constant (8%)",'Discount Factors'!$G74,)))))*U77</f>
        <v>0</v>
      </c>
    </row>
    <row r="78" spans="14:22" ht="12.75">
      <c r="N78" s="104">
        <v>72</v>
      </c>
      <c r="O78" s="50">
        <f t="shared" si="4"/>
        <v>2756579.2</v>
      </c>
      <c r="P78" s="51">
        <f>(IF('Net present values'!$D$7="Declining (3.5%)",'Discount Factors'!$D75,IF('Net present values'!$D$7="Constant (3.5%)",'Discount Factors'!$E75,IF('Net present values'!$D$7="Constant (5%)",'Discount Factors'!$F75,IF('Net present values'!$D$7="Constant (8%)",'Discount Factors'!$G75,)))))*O78</f>
        <v>283789.6441322596</v>
      </c>
      <c r="R78" s="50">
        <f t="shared" si="5"/>
        <v>0</v>
      </c>
      <c r="S78" s="51">
        <f>(IF('Net present values'!$D$7="Declining (3.5%)",'Discount Factors'!$D75,IF('Net present values'!$D$7="Constant (3.5%)",'Discount Factors'!$E75,IF('Net present values'!$D$7="Constant (5%)",'Discount Factors'!$F75,IF('Net present values'!$D$7="Constant (8%)",'Discount Factors'!$G75,)))))*R78</f>
        <v>0</v>
      </c>
      <c r="T78" s="28"/>
      <c r="U78" s="58">
        <f t="shared" si="6"/>
        <v>0</v>
      </c>
      <c r="V78" s="51">
        <f>(IF('Net present values'!$D$7="Declining (3.5%)",'Discount Factors'!$D75,IF('Net present values'!$D$7="Constant (3.5%)",'Discount Factors'!$E75,IF('Net present values'!$D$7="Constant (5%)",'Discount Factors'!$F75,IF('Net present values'!$D$7="Constant (8%)",'Discount Factors'!$G75,)))))*U78</f>
        <v>0</v>
      </c>
    </row>
    <row r="79" spans="14:22" ht="12.75">
      <c r="N79" s="104">
        <v>73</v>
      </c>
      <c r="O79" s="50">
        <f t="shared" si="4"/>
        <v>2756579.2</v>
      </c>
      <c r="P79" s="51">
        <f>(IF('Net present values'!$D$7="Declining (3.5%)",'Discount Factors'!$D76,IF('Net present values'!$D$7="Constant (3.5%)",'Discount Factors'!$E76,IF('Net present values'!$D$7="Constant (5%)",'Discount Factors'!$F76,IF('Net present values'!$D$7="Constant (8%)",'Discount Factors'!$G76,)))))*O79</f>
        <v>275523.9263419997</v>
      </c>
      <c r="R79" s="50">
        <f t="shared" si="5"/>
        <v>0</v>
      </c>
      <c r="S79" s="51">
        <f>(IF('Net present values'!$D$7="Declining (3.5%)",'Discount Factors'!$D76,IF('Net present values'!$D$7="Constant (3.5%)",'Discount Factors'!$E76,IF('Net present values'!$D$7="Constant (5%)",'Discount Factors'!$F76,IF('Net present values'!$D$7="Constant (8%)",'Discount Factors'!$G76,)))))*R79</f>
        <v>0</v>
      </c>
      <c r="T79" s="28"/>
      <c r="U79" s="58">
        <f t="shared" si="6"/>
        <v>0</v>
      </c>
      <c r="V79" s="51">
        <f>(IF('Net present values'!$D$7="Declining (3.5%)",'Discount Factors'!$D76,IF('Net present values'!$D$7="Constant (3.5%)",'Discount Factors'!$E76,IF('Net present values'!$D$7="Constant (5%)",'Discount Factors'!$F76,IF('Net present values'!$D$7="Constant (8%)",'Discount Factors'!$G76,)))))*U79</f>
        <v>0</v>
      </c>
    </row>
    <row r="80" spans="14:22" ht="12.75">
      <c r="N80" s="104">
        <v>74</v>
      </c>
      <c r="O80" s="50">
        <f t="shared" si="4"/>
        <v>2756579.2</v>
      </c>
      <c r="P80" s="51">
        <f>(IF('Net present values'!$D$7="Declining (3.5%)",'Discount Factors'!$D77,IF('Net present values'!$D$7="Constant (3.5%)",'Discount Factors'!$E77,IF('Net present values'!$D$7="Constant (5%)",'Discount Factors'!$F77,IF('Net present values'!$D$7="Constant (8%)",'Discount Factors'!$G77,)))))*O80</f>
        <v>267498.9576135919</v>
      </c>
      <c r="R80" s="50">
        <f t="shared" si="5"/>
        <v>0</v>
      </c>
      <c r="S80" s="51">
        <f>(IF('Net present values'!$D$7="Declining (3.5%)",'Discount Factors'!$D77,IF('Net present values'!$D$7="Constant (3.5%)",'Discount Factors'!$E77,IF('Net present values'!$D$7="Constant (5%)",'Discount Factors'!$F77,IF('Net present values'!$D$7="Constant (8%)",'Discount Factors'!$G77,)))))*R80</f>
        <v>0</v>
      </c>
      <c r="T80" s="28"/>
      <c r="U80" s="58">
        <f t="shared" si="6"/>
        <v>0</v>
      </c>
      <c r="V80" s="51">
        <f>(IF('Net present values'!$D$7="Declining (3.5%)",'Discount Factors'!$D77,IF('Net present values'!$D$7="Constant (3.5%)",'Discount Factors'!$E77,IF('Net present values'!$D$7="Constant (5%)",'Discount Factors'!$F77,IF('Net present values'!$D$7="Constant (8%)",'Discount Factors'!$G77,)))))*U80</f>
        <v>0</v>
      </c>
    </row>
    <row r="81" spans="14:22" ht="12.75">
      <c r="N81" s="104">
        <v>75</v>
      </c>
      <c r="O81" s="50">
        <f t="shared" si="4"/>
        <v>2756579.2</v>
      </c>
      <c r="P81" s="51">
        <f>(IF('Net present values'!$D$7="Declining (3.5%)",'Discount Factors'!$D78,IF('Net present values'!$D$7="Constant (3.5%)",'Discount Factors'!$E78,IF('Net present values'!$D$7="Constant (5%)",'Discount Factors'!$F78,IF('Net present values'!$D$7="Constant (8%)",'Discount Factors'!$G78,)))))*O81</f>
        <v>259707.72583843875</v>
      </c>
      <c r="R81" s="50">
        <f t="shared" si="5"/>
        <v>0</v>
      </c>
      <c r="S81" s="51">
        <f>(IF('Net present values'!$D$7="Declining (3.5%)",'Discount Factors'!$D78,IF('Net present values'!$D$7="Constant (3.5%)",'Discount Factors'!$E78,IF('Net present values'!$D$7="Constant (5%)",'Discount Factors'!$F78,IF('Net present values'!$D$7="Constant (8%)",'Discount Factors'!$G78,)))))*R81</f>
        <v>0</v>
      </c>
      <c r="T81" s="28"/>
      <c r="U81" s="58">
        <f t="shared" si="6"/>
        <v>0</v>
      </c>
      <c r="V81" s="51">
        <f>(IF('Net present values'!$D$7="Declining (3.5%)",'Discount Factors'!$D78,IF('Net present values'!$D$7="Constant (3.5%)",'Discount Factors'!$E78,IF('Net present values'!$D$7="Constant (5%)",'Discount Factors'!$F78,IF('Net present values'!$D$7="Constant (8%)",'Discount Factors'!$G78,)))))*U81</f>
        <v>0</v>
      </c>
    </row>
    <row r="82" spans="14:22" ht="12.75">
      <c r="N82" s="104">
        <v>76</v>
      </c>
      <c r="O82" s="50">
        <f t="shared" si="4"/>
        <v>2756579.2</v>
      </c>
      <c r="P82" s="51">
        <f>(IF('Net present values'!$D$7="Declining (3.5%)",'Discount Factors'!$D79,IF('Net present values'!$D$7="Constant (3.5%)",'Discount Factors'!$E79,IF('Net present values'!$D$7="Constant (5%)",'Discount Factors'!$F79,IF('Net present values'!$D$7="Constant (8%)",'Discount Factors'!$G79,)))))*O82</f>
        <v>253373.3910618915</v>
      </c>
      <c r="R82" s="50">
        <f t="shared" si="5"/>
        <v>0</v>
      </c>
      <c r="S82" s="51">
        <f>(IF('Net present values'!$D$7="Declining (3.5%)",'Discount Factors'!$D79,IF('Net present values'!$D$7="Constant (3.5%)",'Discount Factors'!$E79,IF('Net present values'!$D$7="Constant (5%)",'Discount Factors'!$F79,IF('Net present values'!$D$7="Constant (8%)",'Discount Factors'!$G79,)))))*R82</f>
        <v>0</v>
      </c>
      <c r="T82" s="28"/>
      <c r="U82" s="58">
        <f t="shared" si="6"/>
        <v>0</v>
      </c>
      <c r="V82" s="51">
        <f>(IF('Net present values'!$D$7="Declining (3.5%)",'Discount Factors'!$D79,IF('Net present values'!$D$7="Constant (3.5%)",'Discount Factors'!$E79,IF('Net present values'!$D$7="Constant (5%)",'Discount Factors'!$F79,IF('Net present values'!$D$7="Constant (8%)",'Discount Factors'!$G79,)))))*U82</f>
        <v>0</v>
      </c>
    </row>
    <row r="83" spans="14:22" ht="12.75">
      <c r="N83" s="104">
        <v>77</v>
      </c>
      <c r="O83" s="50">
        <f t="shared" si="4"/>
        <v>2756579.2</v>
      </c>
      <c r="P83" s="51">
        <f>(IF('Net present values'!$D$7="Declining (3.5%)",'Discount Factors'!$D80,IF('Net present values'!$D$7="Constant (3.5%)",'Discount Factors'!$E80,IF('Net present values'!$D$7="Constant (5%)",'Discount Factors'!$F80,IF('Net present values'!$D$7="Constant (8%)",'Discount Factors'!$G80,)))))*O83</f>
        <v>247193.55225550383</v>
      </c>
      <c r="R83" s="50">
        <f t="shared" si="5"/>
        <v>0</v>
      </c>
      <c r="S83" s="51">
        <f>(IF('Net present values'!$D$7="Declining (3.5%)",'Discount Factors'!$D80,IF('Net present values'!$D$7="Constant (3.5%)",'Discount Factors'!$E80,IF('Net present values'!$D$7="Constant (5%)",'Discount Factors'!$F80,IF('Net present values'!$D$7="Constant (8%)",'Discount Factors'!$G80,)))))*R83</f>
        <v>0</v>
      </c>
      <c r="T83" s="28"/>
      <c r="U83" s="58">
        <f t="shared" si="6"/>
        <v>0</v>
      </c>
      <c r="V83" s="51">
        <f>(IF('Net present values'!$D$7="Declining (3.5%)",'Discount Factors'!$D80,IF('Net present values'!$D$7="Constant (3.5%)",'Discount Factors'!$E80,IF('Net present values'!$D$7="Constant (5%)",'Discount Factors'!$F80,IF('Net present values'!$D$7="Constant (8%)",'Discount Factors'!$G80,)))))*U83</f>
        <v>0</v>
      </c>
    </row>
    <row r="84" spans="14:22" ht="12.75">
      <c r="N84" s="104">
        <v>78</v>
      </c>
      <c r="O84" s="50">
        <f t="shared" si="4"/>
        <v>2756579.2</v>
      </c>
      <c r="P84" s="51">
        <f>(IF('Net present values'!$D$7="Declining (3.5%)",'Discount Factors'!$D81,IF('Net present values'!$D$7="Constant (3.5%)",'Discount Factors'!$E81,IF('Net present values'!$D$7="Constant (5%)",'Discount Factors'!$F81,IF('Net present values'!$D$7="Constant (8%)",'Discount Factors'!$G81,)))))*O84</f>
        <v>241164.44122488186</v>
      </c>
      <c r="R84" s="50">
        <f t="shared" si="5"/>
        <v>0</v>
      </c>
      <c r="S84" s="51">
        <f>(IF('Net present values'!$D$7="Declining (3.5%)",'Discount Factors'!$D81,IF('Net present values'!$D$7="Constant (3.5%)",'Discount Factors'!$E81,IF('Net present values'!$D$7="Constant (5%)",'Discount Factors'!$F81,IF('Net present values'!$D$7="Constant (8%)",'Discount Factors'!$G81,)))))*R84</f>
        <v>0</v>
      </c>
      <c r="T84" s="28"/>
      <c r="U84" s="58">
        <f t="shared" si="6"/>
        <v>0</v>
      </c>
      <c r="V84" s="51">
        <f>(IF('Net present values'!$D$7="Declining (3.5%)",'Discount Factors'!$D81,IF('Net present values'!$D$7="Constant (3.5%)",'Discount Factors'!$E81,IF('Net present values'!$D$7="Constant (5%)",'Discount Factors'!$F81,IF('Net present values'!$D$7="Constant (8%)",'Discount Factors'!$G81,)))))*U84</f>
        <v>0</v>
      </c>
    </row>
    <row r="85" spans="14:22" ht="12.75">
      <c r="N85" s="104">
        <v>79</v>
      </c>
      <c r="O85" s="50">
        <f t="shared" si="4"/>
        <v>2756579.2</v>
      </c>
      <c r="P85" s="51">
        <f>(IF('Net present values'!$D$7="Declining (3.5%)",'Discount Factors'!$D82,IF('Net present values'!$D$7="Constant (3.5%)",'Discount Factors'!$E82,IF('Net present values'!$D$7="Constant (5%)",'Discount Factors'!$F82,IF('Net present values'!$D$7="Constant (8%)",'Discount Factors'!$G82,)))))*O85</f>
        <v>235282.3816828116</v>
      </c>
      <c r="R85" s="50">
        <f t="shared" si="5"/>
        <v>0</v>
      </c>
      <c r="S85" s="51">
        <f>(IF('Net present values'!$D$7="Declining (3.5%)",'Discount Factors'!$D82,IF('Net present values'!$D$7="Constant (3.5%)",'Discount Factors'!$E82,IF('Net present values'!$D$7="Constant (5%)",'Discount Factors'!$F82,IF('Net present values'!$D$7="Constant (8%)",'Discount Factors'!$G82,)))))*R85</f>
        <v>0</v>
      </c>
      <c r="T85" s="28"/>
      <c r="U85" s="58">
        <f t="shared" si="6"/>
        <v>0</v>
      </c>
      <c r="V85" s="51">
        <f>(IF('Net present values'!$D$7="Declining (3.5%)",'Discount Factors'!$D82,IF('Net present values'!$D$7="Constant (3.5%)",'Discount Factors'!$E82,IF('Net present values'!$D$7="Constant (5%)",'Discount Factors'!$F82,IF('Net present values'!$D$7="Constant (8%)",'Discount Factors'!$G82,)))))*U85</f>
        <v>0</v>
      </c>
    </row>
    <row r="86" spans="14:22" ht="12.75">
      <c r="N86" s="104">
        <v>80</v>
      </c>
      <c r="O86" s="50">
        <f t="shared" si="4"/>
        <v>2756579.2</v>
      </c>
      <c r="P86" s="51">
        <f>(IF('Net present values'!$D$7="Declining (3.5%)",'Discount Factors'!$D83,IF('Net present values'!$D$7="Constant (3.5%)",'Discount Factors'!$E83,IF('Net present values'!$D$7="Constant (5%)",'Discount Factors'!$F83,IF('Net present values'!$D$7="Constant (8%)",'Discount Factors'!$G83,)))))*O86</f>
        <v>229543.78700762102</v>
      </c>
      <c r="R86" s="50">
        <f t="shared" si="5"/>
        <v>0</v>
      </c>
      <c r="S86" s="51">
        <f>(IF('Net present values'!$D$7="Declining (3.5%)",'Discount Factors'!$D83,IF('Net present values'!$D$7="Constant (3.5%)",'Discount Factors'!$E83,IF('Net present values'!$D$7="Constant (5%)",'Discount Factors'!$F83,IF('Net present values'!$D$7="Constant (8%)",'Discount Factors'!$G83,)))))*R86</f>
        <v>0</v>
      </c>
      <c r="T86" s="28"/>
      <c r="U86" s="58">
        <f t="shared" si="6"/>
        <v>0</v>
      </c>
      <c r="V86" s="51">
        <f>(IF('Net present values'!$D$7="Declining (3.5%)",'Discount Factors'!$D83,IF('Net present values'!$D$7="Constant (3.5%)",'Discount Factors'!$E83,IF('Net present values'!$D$7="Constant (5%)",'Discount Factors'!$F83,IF('Net present values'!$D$7="Constant (8%)",'Discount Factors'!$G83,)))))*U86</f>
        <v>0</v>
      </c>
    </row>
    <row r="87" spans="14:22" ht="12.75">
      <c r="N87" s="104">
        <v>81</v>
      </c>
      <c r="O87" s="50">
        <f t="shared" si="4"/>
        <v>2756579.2</v>
      </c>
      <c r="P87" s="51">
        <f>(IF('Net present values'!$D$7="Declining (3.5%)",'Discount Factors'!$D84,IF('Net present values'!$D$7="Constant (3.5%)",'Discount Factors'!$E84,IF('Net present values'!$D$7="Constant (5%)",'Discount Factors'!$F84,IF('Net present values'!$D$7="Constant (8%)",'Discount Factors'!$G84,)))))*O87</f>
        <v>223945.15805621567</v>
      </c>
      <c r="R87" s="50">
        <f t="shared" si="5"/>
        <v>0</v>
      </c>
      <c r="S87" s="51">
        <f>(IF('Net present values'!$D$7="Declining (3.5%)",'Discount Factors'!$D84,IF('Net present values'!$D$7="Constant (3.5%)",'Discount Factors'!$E84,IF('Net present values'!$D$7="Constant (5%)",'Discount Factors'!$F84,IF('Net present values'!$D$7="Constant (8%)",'Discount Factors'!$G84,)))))*R87</f>
        <v>0</v>
      </c>
      <c r="T87" s="28"/>
      <c r="U87" s="58">
        <f t="shared" si="6"/>
        <v>0</v>
      </c>
      <c r="V87" s="51">
        <f>(IF('Net present values'!$D$7="Declining (3.5%)",'Discount Factors'!$D84,IF('Net present values'!$D$7="Constant (3.5%)",'Discount Factors'!$E84,IF('Net present values'!$D$7="Constant (5%)",'Discount Factors'!$F84,IF('Net present values'!$D$7="Constant (8%)",'Discount Factors'!$G84,)))))*U87</f>
        <v>0</v>
      </c>
    </row>
    <row r="88" spans="14:22" ht="12.75">
      <c r="N88" s="104">
        <v>82</v>
      </c>
      <c r="O88" s="50">
        <f t="shared" si="4"/>
        <v>2756579.2</v>
      </c>
      <c r="P88" s="51">
        <f>(IF('Net present values'!$D$7="Declining (3.5%)",'Discount Factors'!$D85,IF('Net present values'!$D$7="Constant (3.5%)",'Discount Factors'!$E85,IF('Net present values'!$D$7="Constant (5%)",'Discount Factors'!$F85,IF('Net present values'!$D$7="Constant (8%)",'Discount Factors'!$G85,)))))*O88</f>
        <v>218483.0810304543</v>
      </c>
      <c r="R88" s="50">
        <f t="shared" si="5"/>
        <v>0</v>
      </c>
      <c r="S88" s="51">
        <f>(IF('Net present values'!$D$7="Declining (3.5%)",'Discount Factors'!$D85,IF('Net present values'!$D$7="Constant (3.5%)",'Discount Factors'!$E85,IF('Net present values'!$D$7="Constant (5%)",'Discount Factors'!$F85,IF('Net present values'!$D$7="Constant (8%)",'Discount Factors'!$G85,)))))*R88</f>
        <v>0</v>
      </c>
      <c r="T88" s="28"/>
      <c r="U88" s="58">
        <f t="shared" si="6"/>
        <v>0</v>
      </c>
      <c r="V88" s="51">
        <f>(IF('Net present values'!$D$7="Declining (3.5%)",'Discount Factors'!$D85,IF('Net present values'!$D$7="Constant (3.5%)",'Discount Factors'!$E85,IF('Net present values'!$D$7="Constant (5%)",'Discount Factors'!$F85,IF('Net present values'!$D$7="Constant (8%)",'Discount Factors'!$G85,)))))*U88</f>
        <v>0</v>
      </c>
    </row>
    <row r="89" spans="14:22" ht="12.75">
      <c r="N89" s="104">
        <v>83</v>
      </c>
      <c r="O89" s="50">
        <f t="shared" si="4"/>
        <v>2756579.2</v>
      </c>
      <c r="P89" s="51">
        <f>(IF('Net present values'!$D$7="Declining (3.5%)",'Discount Factors'!$D86,IF('Net present values'!$D$7="Constant (3.5%)",'Discount Factors'!$E86,IF('Net present values'!$D$7="Constant (5%)",'Discount Factors'!$F86,IF('Net present values'!$D$7="Constant (8%)",'Discount Factors'!$G86,)))))*O89</f>
        <v>213154.2253955652</v>
      </c>
      <c r="R89" s="50">
        <f t="shared" si="5"/>
        <v>0</v>
      </c>
      <c r="S89" s="51">
        <f>(IF('Net present values'!$D$7="Declining (3.5%)",'Discount Factors'!$D86,IF('Net present values'!$D$7="Constant (3.5%)",'Discount Factors'!$E86,IF('Net present values'!$D$7="Constant (5%)",'Discount Factors'!$F86,IF('Net present values'!$D$7="Constant (8%)",'Discount Factors'!$G86,)))))*R89</f>
        <v>0</v>
      </c>
      <c r="T89" s="28"/>
      <c r="U89" s="58">
        <f t="shared" si="6"/>
        <v>0</v>
      </c>
      <c r="V89" s="51">
        <f>(IF('Net present values'!$D$7="Declining (3.5%)",'Discount Factors'!$D86,IF('Net present values'!$D$7="Constant (3.5%)",'Discount Factors'!$E86,IF('Net present values'!$D$7="Constant (5%)",'Discount Factors'!$F86,IF('Net present values'!$D$7="Constant (8%)",'Discount Factors'!$G86,)))))*U89</f>
        <v>0</v>
      </c>
    </row>
    <row r="90" spans="14:22" ht="12.75">
      <c r="N90" s="104">
        <v>84</v>
      </c>
      <c r="O90" s="50">
        <f t="shared" si="4"/>
        <v>2756579.2</v>
      </c>
      <c r="P90" s="51">
        <f>(IF('Net present values'!$D$7="Declining (3.5%)",'Discount Factors'!$D87,IF('Net present values'!$D$7="Constant (3.5%)",'Discount Factors'!$E87,IF('Net present values'!$D$7="Constant (5%)",'Discount Factors'!$F87,IF('Net present values'!$D$7="Constant (8%)",'Discount Factors'!$G87,)))))*O90</f>
        <v>207955.34184933195</v>
      </c>
      <c r="R90" s="50">
        <f t="shared" si="5"/>
        <v>0</v>
      </c>
      <c r="S90" s="51">
        <f>(IF('Net present values'!$D$7="Declining (3.5%)",'Discount Factors'!$D87,IF('Net present values'!$D$7="Constant (3.5%)",'Discount Factors'!$E87,IF('Net present values'!$D$7="Constant (5%)",'Discount Factors'!$F87,IF('Net present values'!$D$7="Constant (8%)",'Discount Factors'!$G87,)))))*R90</f>
        <v>0</v>
      </c>
      <c r="T90" s="28"/>
      <c r="U90" s="58">
        <f t="shared" si="6"/>
        <v>0</v>
      </c>
      <c r="V90" s="51">
        <f>(IF('Net present values'!$D$7="Declining (3.5%)",'Discount Factors'!$D87,IF('Net present values'!$D$7="Constant (3.5%)",'Discount Factors'!$E87,IF('Net present values'!$D$7="Constant (5%)",'Discount Factors'!$F87,IF('Net present values'!$D$7="Constant (8%)",'Discount Factors'!$G87,)))))*U90</f>
        <v>0</v>
      </c>
    </row>
    <row r="91" spans="14:22" ht="12.75">
      <c r="N91" s="104">
        <v>85</v>
      </c>
      <c r="O91" s="50">
        <f t="shared" si="4"/>
        <v>2756579.2</v>
      </c>
      <c r="P91" s="51">
        <f>(IF('Net present values'!$D$7="Declining (3.5%)",'Discount Factors'!$D88,IF('Net present values'!$D$7="Constant (3.5%)",'Discount Factors'!$E88,IF('Net present values'!$D$7="Constant (5%)",'Discount Factors'!$F88,IF('Net present values'!$D$7="Constant (8%)",'Discount Factors'!$G88,)))))*O91</f>
        <v>202883.26034081163</v>
      </c>
      <c r="R91" s="50">
        <f t="shared" si="5"/>
        <v>0</v>
      </c>
      <c r="S91" s="51">
        <f>(IF('Net present values'!$D$7="Declining (3.5%)",'Discount Factors'!$D88,IF('Net present values'!$D$7="Constant (3.5%)",'Discount Factors'!$E88,IF('Net present values'!$D$7="Constant (5%)",'Discount Factors'!$F88,IF('Net present values'!$D$7="Constant (8%)",'Discount Factors'!$G88,)))))*R91</f>
        <v>0</v>
      </c>
      <c r="T91" s="28"/>
      <c r="U91" s="58">
        <f t="shared" si="6"/>
        <v>0</v>
      </c>
      <c r="V91" s="51">
        <f>(IF('Net present values'!$D$7="Declining (3.5%)",'Discount Factors'!$D88,IF('Net present values'!$D$7="Constant (3.5%)",'Discount Factors'!$E88,IF('Net present values'!$D$7="Constant (5%)",'Discount Factors'!$F88,IF('Net present values'!$D$7="Constant (8%)",'Discount Factors'!$G88,)))))*U91</f>
        <v>0</v>
      </c>
    </row>
    <row r="92" spans="14:22" ht="12.75">
      <c r="N92" s="104">
        <v>86</v>
      </c>
      <c r="O92" s="50">
        <f t="shared" si="4"/>
        <v>2756579.2</v>
      </c>
      <c r="P92" s="51">
        <f>(IF('Net present values'!$D$7="Declining (3.5%)",'Discount Factors'!$D89,IF('Net present values'!$D$7="Constant (3.5%)",'Discount Factors'!$E89,IF('Net present values'!$D$7="Constant (5%)",'Discount Factors'!$F89,IF('Net present values'!$D$7="Constant (8%)",'Discount Factors'!$G89,)))))*O92</f>
        <v>197934.88813737725</v>
      </c>
      <c r="R92" s="50">
        <f t="shared" si="5"/>
        <v>0</v>
      </c>
      <c r="S92" s="51">
        <f>(IF('Net present values'!$D$7="Declining (3.5%)",'Discount Factors'!$D89,IF('Net present values'!$D$7="Constant (3.5%)",'Discount Factors'!$E89,IF('Net present values'!$D$7="Constant (5%)",'Discount Factors'!$F89,IF('Net present values'!$D$7="Constant (8%)",'Discount Factors'!$G89,)))))*R92</f>
        <v>0</v>
      </c>
      <c r="T92" s="28"/>
      <c r="U92" s="58">
        <f t="shared" si="6"/>
        <v>0</v>
      </c>
      <c r="V92" s="51">
        <f>(IF('Net present values'!$D$7="Declining (3.5%)",'Discount Factors'!$D89,IF('Net present values'!$D$7="Constant (3.5%)",'Discount Factors'!$E89,IF('Net present values'!$D$7="Constant (5%)",'Discount Factors'!$F89,IF('Net present values'!$D$7="Constant (8%)",'Discount Factors'!$G89,)))))*U92</f>
        <v>0</v>
      </c>
    </row>
    <row r="93" spans="14:22" ht="12.75">
      <c r="N93" s="104">
        <v>87</v>
      </c>
      <c r="O93" s="50">
        <f t="shared" si="4"/>
        <v>2756579.2</v>
      </c>
      <c r="P93" s="51">
        <f>(IF('Net present values'!$D$7="Declining (3.5%)",'Discount Factors'!$D90,IF('Net present values'!$D$7="Constant (3.5%)",'Discount Factors'!$E90,IF('Net present values'!$D$7="Constant (5%)",'Discount Factors'!$F90,IF('Net present values'!$D$7="Constant (8%)",'Discount Factors'!$G90,)))))*O93</f>
        <v>193107.20793890464</v>
      </c>
      <c r="R93" s="50">
        <f t="shared" si="5"/>
        <v>0</v>
      </c>
      <c r="S93" s="51">
        <f>(IF('Net present values'!$D$7="Declining (3.5%)",'Discount Factors'!$D90,IF('Net present values'!$D$7="Constant (3.5%)",'Discount Factors'!$E90,IF('Net present values'!$D$7="Constant (5%)",'Discount Factors'!$F90,IF('Net present values'!$D$7="Constant (8%)",'Discount Factors'!$G90,)))))*R93</f>
        <v>0</v>
      </c>
      <c r="T93" s="28"/>
      <c r="U93" s="58">
        <f t="shared" si="6"/>
        <v>0</v>
      </c>
      <c r="V93" s="51">
        <f>(IF('Net present values'!$D$7="Declining (3.5%)",'Discount Factors'!$D90,IF('Net present values'!$D$7="Constant (3.5%)",'Discount Factors'!$E90,IF('Net present values'!$D$7="Constant (5%)",'Discount Factors'!$F90,IF('Net present values'!$D$7="Constant (8%)",'Discount Factors'!$G90,)))))*U93</f>
        <v>0</v>
      </c>
    </row>
    <row r="94" spans="14:22" ht="12.75">
      <c r="N94" s="104">
        <v>88</v>
      </c>
      <c r="O94" s="50">
        <f t="shared" si="4"/>
        <v>2756579.2</v>
      </c>
      <c r="P94" s="51">
        <f>(IF('Net present values'!$D$7="Declining (3.5%)",'Discount Factors'!$D91,IF('Net present values'!$D$7="Constant (3.5%)",'Discount Factors'!$E91,IF('Net present values'!$D$7="Constant (5%)",'Discount Factors'!$F91,IF('Net present values'!$D$7="Constant (8%)",'Discount Factors'!$G91,)))))*O94</f>
        <v>188397.27603795571</v>
      </c>
      <c r="R94" s="50">
        <f t="shared" si="5"/>
        <v>0</v>
      </c>
      <c r="S94" s="51">
        <f>(IF('Net present values'!$D$7="Declining (3.5%)",'Discount Factors'!$D91,IF('Net present values'!$D$7="Constant (3.5%)",'Discount Factors'!$E91,IF('Net present values'!$D$7="Constant (5%)",'Discount Factors'!$F91,IF('Net present values'!$D$7="Constant (8%)",'Discount Factors'!$G91,)))))*R94</f>
        <v>0</v>
      </c>
      <c r="T94" s="28"/>
      <c r="U94" s="58">
        <f t="shared" si="6"/>
        <v>0</v>
      </c>
      <c r="V94" s="51">
        <f>(IF('Net present values'!$D$7="Declining (3.5%)",'Discount Factors'!$D91,IF('Net present values'!$D$7="Constant (3.5%)",'Discount Factors'!$E91,IF('Net present values'!$D$7="Constant (5%)",'Discount Factors'!$F91,IF('Net present values'!$D$7="Constant (8%)",'Discount Factors'!$G91,)))))*U94</f>
        <v>0</v>
      </c>
    </row>
    <row r="95" spans="14:22" ht="12.75">
      <c r="N95" s="104">
        <v>89</v>
      </c>
      <c r="O95" s="50">
        <f t="shared" si="4"/>
        <v>2756579.2</v>
      </c>
      <c r="P95" s="51">
        <f>(IF('Net present values'!$D$7="Declining (3.5%)",'Discount Factors'!$D92,IF('Net present values'!$D$7="Constant (3.5%)",'Discount Factors'!$E92,IF('Net present values'!$D$7="Constant (5%)",'Discount Factors'!$F92,IF('Net present values'!$D$7="Constant (8%)",'Discount Factors'!$G92,)))))*O95</f>
        <v>183802.2205248349</v>
      </c>
      <c r="R95" s="50">
        <f t="shared" si="5"/>
        <v>0</v>
      </c>
      <c r="S95" s="51">
        <f>(IF('Net present values'!$D$7="Declining (3.5%)",'Discount Factors'!$D92,IF('Net present values'!$D$7="Constant (3.5%)",'Discount Factors'!$E92,IF('Net present values'!$D$7="Constant (5%)",'Discount Factors'!$F92,IF('Net present values'!$D$7="Constant (8%)",'Discount Factors'!$G92,)))))*R95</f>
        <v>0</v>
      </c>
      <c r="T95" s="28"/>
      <c r="U95" s="58">
        <f t="shared" si="6"/>
        <v>0</v>
      </c>
      <c r="V95" s="51">
        <f>(IF('Net present values'!$D$7="Declining (3.5%)",'Discount Factors'!$D92,IF('Net present values'!$D$7="Constant (3.5%)",'Discount Factors'!$E92,IF('Net present values'!$D$7="Constant (5%)",'Discount Factors'!$F92,IF('Net present values'!$D$7="Constant (8%)",'Discount Factors'!$G92,)))))*U95</f>
        <v>0</v>
      </c>
    </row>
    <row r="96" spans="14:22" ht="12.75">
      <c r="N96" s="104">
        <v>90</v>
      </c>
      <c r="O96" s="50">
        <f t="shared" si="4"/>
        <v>2756579.2</v>
      </c>
      <c r="P96" s="51">
        <f>(IF('Net present values'!$D$7="Declining (3.5%)",'Discount Factors'!$D93,IF('Net present values'!$D$7="Constant (3.5%)",'Discount Factors'!$E93,IF('Net present values'!$D$7="Constant (5%)",'Discount Factors'!$F93,IF('Net present values'!$D$7="Constant (8%)",'Discount Factors'!$G93,)))))*O96</f>
        <v>179319.23953642428</v>
      </c>
      <c r="R96" s="50">
        <f t="shared" si="5"/>
        <v>0</v>
      </c>
      <c r="S96" s="51">
        <f>(IF('Net present values'!$D$7="Declining (3.5%)",'Discount Factors'!$D93,IF('Net present values'!$D$7="Constant (3.5%)",'Discount Factors'!$E93,IF('Net present values'!$D$7="Constant (5%)",'Discount Factors'!$F93,IF('Net present values'!$D$7="Constant (8%)",'Discount Factors'!$G93,)))))*R96</f>
        <v>0</v>
      </c>
      <c r="T96" s="28"/>
      <c r="U96" s="58">
        <f t="shared" si="6"/>
        <v>0</v>
      </c>
      <c r="V96" s="51">
        <f>(IF('Net present values'!$D$7="Declining (3.5%)",'Discount Factors'!$D93,IF('Net present values'!$D$7="Constant (3.5%)",'Discount Factors'!$E93,IF('Net present values'!$D$7="Constant (5%)",'Discount Factors'!$F93,IF('Net present values'!$D$7="Constant (8%)",'Discount Factors'!$G93,)))))*U96</f>
        <v>0</v>
      </c>
    </row>
    <row r="97" spans="14:22" ht="12.75">
      <c r="N97" s="104">
        <v>91</v>
      </c>
      <c r="O97" s="50">
        <f t="shared" si="4"/>
        <v>2756579.2</v>
      </c>
      <c r="P97" s="51">
        <f>(IF('Net present values'!$D$7="Declining (3.5%)",'Discount Factors'!$D94,IF('Net present values'!$D$7="Constant (3.5%)",'Discount Factors'!$E94,IF('Net present values'!$D$7="Constant (5%)",'Discount Factors'!$F94,IF('Net present values'!$D$7="Constant (8%)",'Discount Factors'!$G94,)))))*O97</f>
        <v>174945.599547731</v>
      </c>
      <c r="R97" s="50">
        <f t="shared" si="5"/>
        <v>0</v>
      </c>
      <c r="S97" s="51">
        <f>(IF('Net present values'!$D$7="Declining (3.5%)",'Discount Factors'!$D94,IF('Net present values'!$D$7="Constant (3.5%)",'Discount Factors'!$E94,IF('Net present values'!$D$7="Constant (5%)",'Discount Factors'!$F94,IF('Net present values'!$D$7="Constant (8%)",'Discount Factors'!$G94,)))))*R97</f>
        <v>0</v>
      </c>
      <c r="T97" s="28"/>
      <c r="U97" s="58">
        <f t="shared" si="6"/>
        <v>0</v>
      </c>
      <c r="V97" s="51">
        <f>(IF('Net present values'!$D$7="Declining (3.5%)",'Discount Factors'!$D94,IF('Net present values'!$D$7="Constant (3.5%)",'Discount Factors'!$E94,IF('Net present values'!$D$7="Constant (5%)",'Discount Factors'!$F94,IF('Net present values'!$D$7="Constant (8%)",'Discount Factors'!$G94,)))))*U97</f>
        <v>0</v>
      </c>
    </row>
    <row r="98" spans="14:22" ht="12.75">
      <c r="N98" s="104">
        <v>92</v>
      </c>
      <c r="O98" s="50">
        <f t="shared" si="4"/>
        <v>2756579.2</v>
      </c>
      <c r="P98" s="51">
        <f>(IF('Net present values'!$D$7="Declining (3.5%)",'Discount Factors'!$D95,IF('Net present values'!$D$7="Constant (3.5%)",'Discount Factors'!$E95,IF('Net present values'!$D$7="Constant (5%)",'Discount Factors'!$F95,IF('Net present values'!$D$7="Constant (8%)",'Discount Factors'!$G95,)))))*O98</f>
        <v>170678.63370510342</v>
      </c>
      <c r="R98" s="50">
        <f t="shared" si="5"/>
        <v>0</v>
      </c>
      <c r="S98" s="51">
        <f>(IF('Net present values'!$D$7="Declining (3.5%)",'Discount Factors'!$D95,IF('Net present values'!$D$7="Constant (3.5%)",'Discount Factors'!$E95,IF('Net present values'!$D$7="Constant (5%)",'Discount Factors'!$F95,IF('Net present values'!$D$7="Constant (8%)",'Discount Factors'!$G95,)))))*R98</f>
        <v>0</v>
      </c>
      <c r="T98" s="28"/>
      <c r="U98" s="58">
        <f t="shared" si="6"/>
        <v>0</v>
      </c>
      <c r="V98" s="51">
        <f>(IF('Net present values'!$D$7="Declining (3.5%)",'Discount Factors'!$D95,IF('Net present values'!$D$7="Constant (3.5%)",'Discount Factors'!$E95,IF('Net present values'!$D$7="Constant (5%)",'Discount Factors'!$F95,IF('Net present values'!$D$7="Constant (8%)",'Discount Factors'!$G95,)))))*U98</f>
        <v>0</v>
      </c>
    </row>
    <row r="99" spans="14:22" ht="12.75">
      <c r="N99" s="104">
        <v>93</v>
      </c>
      <c r="O99" s="50">
        <f t="shared" si="4"/>
        <v>2756579.2</v>
      </c>
      <c r="P99" s="51">
        <f>(IF('Net present values'!$D$7="Declining (3.5%)",'Discount Factors'!$D96,IF('Net present values'!$D$7="Constant (3.5%)",'Discount Factors'!$E96,IF('Net present values'!$D$7="Constant (5%)",'Discount Factors'!$F96,IF('Net present values'!$D$7="Constant (8%)",'Discount Factors'!$G96,)))))*O99</f>
        <v>166515.7402001009</v>
      </c>
      <c r="R99" s="50">
        <f t="shared" si="5"/>
        <v>0</v>
      </c>
      <c r="S99" s="51">
        <f>(IF('Net present values'!$D$7="Declining (3.5%)",'Discount Factors'!$D96,IF('Net present values'!$D$7="Constant (3.5%)",'Discount Factors'!$E96,IF('Net present values'!$D$7="Constant (5%)",'Discount Factors'!$F96,IF('Net present values'!$D$7="Constant (8%)",'Discount Factors'!$G96,)))))*R99</f>
        <v>0</v>
      </c>
      <c r="T99" s="28"/>
      <c r="U99" s="58">
        <f t="shared" si="6"/>
        <v>0</v>
      </c>
      <c r="V99" s="51">
        <f>(IF('Net present values'!$D$7="Declining (3.5%)",'Discount Factors'!$D96,IF('Net present values'!$D$7="Constant (3.5%)",'Discount Factors'!$E96,IF('Net present values'!$D$7="Constant (5%)",'Discount Factors'!$F96,IF('Net present values'!$D$7="Constant (8%)",'Discount Factors'!$G96,)))))*U99</f>
        <v>0</v>
      </c>
    </row>
    <row r="100" spans="14:22" ht="12.75">
      <c r="N100" s="104">
        <v>94</v>
      </c>
      <c r="O100" s="50">
        <f t="shared" si="4"/>
        <v>2756579.2</v>
      </c>
      <c r="P100" s="51">
        <f>(IF('Net present values'!$D$7="Declining (3.5%)",'Discount Factors'!$D97,IF('Net present values'!$D$7="Constant (3.5%)",'Discount Factors'!$E97,IF('Net present values'!$D$7="Constant (5%)",'Discount Factors'!$F97,IF('Net present values'!$D$7="Constant (8%)",'Discount Factors'!$G97,)))))*O100</f>
        <v>162454.38068302526</v>
      </c>
      <c r="R100" s="50">
        <f t="shared" si="5"/>
        <v>0</v>
      </c>
      <c r="S100" s="51">
        <f>(IF('Net present values'!$D$7="Declining (3.5%)",'Discount Factors'!$D97,IF('Net present values'!$D$7="Constant (3.5%)",'Discount Factors'!$E97,IF('Net present values'!$D$7="Constant (5%)",'Discount Factors'!$F97,IF('Net present values'!$D$7="Constant (8%)",'Discount Factors'!$G97,)))))*R100</f>
        <v>0</v>
      </c>
      <c r="T100" s="28"/>
      <c r="U100" s="58">
        <f t="shared" si="6"/>
        <v>0</v>
      </c>
      <c r="V100" s="51">
        <f>(IF('Net present values'!$D$7="Declining (3.5%)",'Discount Factors'!$D97,IF('Net present values'!$D$7="Constant (3.5%)",'Discount Factors'!$E97,IF('Net present values'!$D$7="Constant (5%)",'Discount Factors'!$F97,IF('Net present values'!$D$7="Constant (8%)",'Discount Factors'!$G97,)))))*U100</f>
        <v>0</v>
      </c>
    </row>
    <row r="101" spans="14:22" ht="12.75">
      <c r="N101" s="104">
        <v>95</v>
      </c>
      <c r="O101" s="50">
        <f t="shared" si="4"/>
        <v>2756579.2</v>
      </c>
      <c r="P101" s="51">
        <f>(IF('Net present values'!$D$7="Declining (3.5%)",'Discount Factors'!$D98,IF('Net present values'!$D$7="Constant (3.5%)",'Discount Factors'!$E98,IF('Net present values'!$D$7="Constant (5%)",'Discount Factors'!$F98,IF('Net present values'!$D$7="Constant (8%)",'Discount Factors'!$G98,)))))*O101</f>
        <v>158492.07871514664</v>
      </c>
      <c r="R101" s="50">
        <f t="shared" si="5"/>
        <v>0</v>
      </c>
      <c r="S101" s="51">
        <f>(IF('Net present values'!$D$7="Declining (3.5%)",'Discount Factors'!$D98,IF('Net present values'!$D$7="Constant (3.5%)",'Discount Factors'!$E98,IF('Net present values'!$D$7="Constant (5%)",'Discount Factors'!$F98,IF('Net present values'!$D$7="Constant (8%)",'Discount Factors'!$G98,)))))*R101</f>
        <v>0</v>
      </c>
      <c r="T101" s="28"/>
      <c r="U101" s="58">
        <f t="shared" si="6"/>
        <v>0</v>
      </c>
      <c r="V101" s="51">
        <f>(IF('Net present values'!$D$7="Declining (3.5%)",'Discount Factors'!$D98,IF('Net present values'!$D$7="Constant (3.5%)",'Discount Factors'!$E98,IF('Net present values'!$D$7="Constant (5%)",'Discount Factors'!$F98,IF('Net present values'!$D$7="Constant (8%)",'Discount Factors'!$G98,)))))*U101</f>
        <v>0</v>
      </c>
    </row>
    <row r="102" spans="14:22" ht="12.75">
      <c r="N102" s="104">
        <v>96</v>
      </c>
      <c r="O102" s="50">
        <f t="shared" si="4"/>
        <v>2756579.2</v>
      </c>
      <c r="P102" s="51">
        <f>(IF('Net present values'!$D$7="Declining (3.5%)",'Discount Factors'!$D99,IF('Net present values'!$D$7="Constant (3.5%)",'Discount Factors'!$E99,IF('Net present values'!$D$7="Constant (5%)",'Discount Factors'!$F99,IF('Net present values'!$D$7="Constant (8%)",'Discount Factors'!$G99,)))))*O102</f>
        <v>154626.41825867965</v>
      </c>
      <c r="R102" s="50">
        <f t="shared" si="5"/>
        <v>0</v>
      </c>
      <c r="S102" s="51">
        <f>(IF('Net present values'!$D$7="Declining (3.5%)",'Discount Factors'!$D99,IF('Net present values'!$D$7="Constant (3.5%)",'Discount Factors'!$E99,IF('Net present values'!$D$7="Constant (5%)",'Discount Factors'!$F99,IF('Net present values'!$D$7="Constant (8%)",'Discount Factors'!$G99,)))))*R102</f>
        <v>0</v>
      </c>
      <c r="T102" s="28"/>
      <c r="U102" s="58">
        <f t="shared" si="6"/>
        <v>0</v>
      </c>
      <c r="V102" s="51">
        <f>(IF('Net present values'!$D$7="Declining (3.5%)",'Discount Factors'!$D99,IF('Net present values'!$D$7="Constant (3.5%)",'Discount Factors'!$E99,IF('Net present values'!$D$7="Constant (5%)",'Discount Factors'!$F99,IF('Net present values'!$D$7="Constant (8%)",'Discount Factors'!$G99,)))))*U102</f>
        <v>0</v>
      </c>
    </row>
    <row r="103" spans="14:22" ht="12.75">
      <c r="N103" s="104">
        <v>97</v>
      </c>
      <c r="O103" s="50">
        <f t="shared" si="4"/>
        <v>2756579.2</v>
      </c>
      <c r="P103" s="51">
        <f>(IF('Net present values'!$D$7="Declining (3.5%)",'Discount Factors'!$D100,IF('Net present values'!$D$7="Constant (3.5%)",'Discount Factors'!$E100,IF('Net present values'!$D$7="Constant (5%)",'Discount Factors'!$F100,IF('Net present values'!$D$7="Constant (8%)",'Discount Factors'!$G100,)))))*O103</f>
        <v>150855.0422035899</v>
      </c>
      <c r="R103" s="50">
        <f t="shared" si="5"/>
        <v>0</v>
      </c>
      <c r="S103" s="51">
        <f>(IF('Net present values'!$D$7="Declining (3.5%)",'Discount Factors'!$D100,IF('Net present values'!$D$7="Constant (3.5%)",'Discount Factors'!$E100,IF('Net present values'!$D$7="Constant (5%)",'Discount Factors'!$F100,IF('Net present values'!$D$7="Constant (8%)",'Discount Factors'!$G100,)))))*R103</f>
        <v>0</v>
      </c>
      <c r="T103" s="28"/>
      <c r="U103" s="58">
        <f t="shared" si="6"/>
        <v>0</v>
      </c>
      <c r="V103" s="51">
        <f>(IF('Net present values'!$D$7="Declining (3.5%)",'Discount Factors'!$D100,IF('Net present values'!$D$7="Constant (3.5%)",'Discount Factors'!$E100,IF('Net present values'!$D$7="Constant (5%)",'Discount Factors'!$F100,IF('Net present values'!$D$7="Constant (8%)",'Discount Factors'!$G100,)))))*U103</f>
        <v>0</v>
      </c>
    </row>
    <row r="104" spans="14:22" ht="12.75">
      <c r="N104" s="104">
        <v>98</v>
      </c>
      <c r="O104" s="50">
        <f t="shared" si="4"/>
        <v>2756579.2</v>
      </c>
      <c r="P104" s="51">
        <f>(IF('Net present values'!$D$7="Declining (3.5%)",'Discount Factors'!$D101,IF('Net present values'!$D$7="Constant (3.5%)",'Discount Factors'!$E101,IF('Net present values'!$D$7="Constant (5%)",'Discount Factors'!$F101,IF('Net present values'!$D$7="Constant (8%)",'Discount Factors'!$G101,)))))*O104</f>
        <v>147175.65093033164</v>
      </c>
      <c r="R104" s="50">
        <f t="shared" si="5"/>
        <v>0</v>
      </c>
      <c r="S104" s="51">
        <f>(IF('Net present values'!$D$7="Declining (3.5%)",'Discount Factors'!$D101,IF('Net present values'!$D$7="Constant (3.5%)",'Discount Factors'!$E101,IF('Net present values'!$D$7="Constant (5%)",'Discount Factors'!$F101,IF('Net present values'!$D$7="Constant (8%)",'Discount Factors'!$G101,)))))*R104</f>
        <v>0</v>
      </c>
      <c r="T104" s="28"/>
      <c r="U104" s="58">
        <f t="shared" si="6"/>
        <v>0</v>
      </c>
      <c r="V104" s="51">
        <f>(IF('Net present values'!$D$7="Declining (3.5%)",'Discount Factors'!$D101,IF('Net present values'!$D$7="Constant (3.5%)",'Discount Factors'!$E101,IF('Net present values'!$D$7="Constant (5%)",'Discount Factors'!$F101,IF('Net present values'!$D$7="Constant (8%)",'Discount Factors'!$G101,)))))*U104</f>
        <v>0</v>
      </c>
    </row>
    <row r="105" spans="14:22" ht="12.75">
      <c r="N105" s="104">
        <v>99</v>
      </c>
      <c r="O105" s="50">
        <f t="shared" si="4"/>
        <v>2756579.2</v>
      </c>
      <c r="P105" s="51">
        <f>(IF('Net present values'!$D$7="Declining (3.5%)",'Discount Factors'!$D102,IF('Net present values'!$D$7="Constant (3.5%)",'Discount Factors'!$E102,IF('Net present values'!$D$7="Constant (5%)",'Discount Factors'!$F102,IF('Net present values'!$D$7="Constant (8%)",'Discount Factors'!$G102,)))))*O105</f>
        <v>143586.0009076406</v>
      </c>
      <c r="R105" s="50">
        <f t="shared" si="5"/>
        <v>0</v>
      </c>
      <c r="S105" s="51">
        <f>(IF('Net present values'!$D$7="Declining (3.5%)",'Discount Factors'!$D102,IF('Net present values'!$D$7="Constant (3.5%)",'Discount Factors'!$E102,IF('Net present values'!$D$7="Constant (5%)",'Discount Factors'!$F102,IF('Net present values'!$D$7="Constant (8%)",'Discount Factors'!$G102,)))))*R105</f>
        <v>0</v>
      </c>
      <c r="T105" s="28"/>
      <c r="U105" s="58">
        <f t="shared" si="6"/>
        <v>0</v>
      </c>
      <c r="V105" s="51">
        <f>(IF('Net present values'!$D$7="Declining (3.5%)",'Discount Factors'!$D102,IF('Net present values'!$D$7="Constant (3.5%)",'Discount Factors'!$E102,IF('Net present values'!$D$7="Constant (5%)",'Discount Factors'!$F102,IF('Net present values'!$D$7="Constant (8%)",'Discount Factors'!$G102,)))))*U105</f>
        <v>0</v>
      </c>
    </row>
    <row r="106" spans="14:22" ht="13.5" thickBot="1">
      <c r="N106" s="104">
        <v>100</v>
      </c>
      <c r="O106" s="52">
        <f t="shared" si="4"/>
        <v>2756579.2</v>
      </c>
      <c r="P106" s="53">
        <f>(IF('Net present values'!$D$7="Declining (3.5%)",'Discount Factors'!$D103,IF('Net present values'!$D$7="Constant (3.5%)",'Discount Factors'!$E103,IF('Net present values'!$D$7="Constant (5%)",'Discount Factors'!$F103,IF('Net present values'!$D$7="Constant (8%)",'Discount Factors'!$G103,)))))*O106</f>
        <v>140083.90332452743</v>
      </c>
      <c r="R106" s="52">
        <f t="shared" si="5"/>
        <v>0</v>
      </c>
      <c r="S106" s="53">
        <f>(IF('Net present values'!$D$7="Declining (3.5%)",'Discount Factors'!$D103,IF('Net present values'!$D$7="Constant (3.5%)",'Discount Factors'!$E103,IF('Net present values'!$D$7="Constant (5%)",'Discount Factors'!$F103,IF('Net present values'!$D$7="Constant (8%)",'Discount Factors'!$G103,)))))*R106</f>
        <v>0</v>
      </c>
      <c r="T106" s="28"/>
      <c r="U106" s="63">
        <f t="shared" si="6"/>
        <v>0</v>
      </c>
      <c r="V106" s="53">
        <f>(IF('Net present values'!$D$7="Declining (3.5%)",'Discount Factors'!$D103,IF('Net present values'!$D$7="Constant (3.5%)",'Discount Factors'!$E103,IF('Net present values'!$D$7="Constant (5%)",'Discount Factors'!$F103,IF('Net present values'!$D$7="Constant (8%)",'Discount Factors'!$G103,)))))*U106</f>
        <v>0</v>
      </c>
    </row>
    <row r="107" spans="14:23" ht="12.75">
      <c r="N107" s="105"/>
      <c r="O107" s="28"/>
      <c r="P107" s="28"/>
      <c r="Q107" s="28"/>
      <c r="R107" s="28"/>
      <c r="S107" s="55"/>
      <c r="T107" s="55"/>
      <c r="U107" s="102"/>
      <c r="V107" s="55"/>
      <c r="W107" s="28"/>
    </row>
    <row r="108" spans="14:23" ht="12.75">
      <c r="N108" s="105"/>
      <c r="O108" s="28"/>
      <c r="P108" s="28"/>
      <c r="Q108" s="28"/>
      <c r="R108" s="28"/>
      <c r="S108" s="55"/>
      <c r="T108" s="55"/>
      <c r="U108" s="102"/>
      <c r="V108" s="55"/>
      <c r="W108" s="28"/>
    </row>
    <row r="109" spans="14:23" ht="12.75">
      <c r="N109" s="105"/>
      <c r="O109" s="28"/>
      <c r="P109" s="28"/>
      <c r="Q109" s="28"/>
      <c r="R109" s="28"/>
      <c r="S109" s="55"/>
      <c r="T109" s="55"/>
      <c r="U109" s="102"/>
      <c r="V109" s="55"/>
      <c r="W109" s="28"/>
    </row>
    <row r="110" spans="14:23" ht="12.75">
      <c r="N110" s="105"/>
      <c r="O110" s="28"/>
      <c r="P110" s="28"/>
      <c r="Q110" s="28"/>
      <c r="R110" s="28"/>
      <c r="S110" s="55"/>
      <c r="T110" s="55"/>
      <c r="U110" s="102"/>
      <c r="V110" s="55"/>
      <c r="W110" s="28"/>
    </row>
    <row r="111" spans="14:23" ht="12.75">
      <c r="N111" s="105"/>
      <c r="O111" s="28"/>
      <c r="P111" s="28"/>
      <c r="Q111" s="28"/>
      <c r="R111" s="28"/>
      <c r="S111" s="55"/>
      <c r="T111" s="55"/>
      <c r="U111" s="102"/>
      <c r="V111" s="55"/>
      <c r="W111" s="28"/>
    </row>
    <row r="112" spans="14:23" ht="12.75">
      <c r="N112" s="105"/>
      <c r="O112" s="28"/>
      <c r="P112" s="28"/>
      <c r="Q112" s="28"/>
      <c r="R112" s="28"/>
      <c r="S112" s="55"/>
      <c r="T112" s="55"/>
      <c r="U112" s="102"/>
      <c r="V112" s="55"/>
      <c r="W112" s="28"/>
    </row>
    <row r="113" spans="14:23" ht="12.75">
      <c r="N113" s="105"/>
      <c r="O113" s="28"/>
      <c r="P113" s="28"/>
      <c r="Q113" s="28"/>
      <c r="R113" s="28"/>
      <c r="S113" s="55"/>
      <c r="T113" s="55"/>
      <c r="U113" s="102"/>
      <c r="V113" s="55"/>
      <c r="W113" s="28"/>
    </row>
    <row r="114" spans="14:23" ht="12.75">
      <c r="N114" s="105"/>
      <c r="O114" s="28"/>
      <c r="P114" s="28"/>
      <c r="Q114" s="28"/>
      <c r="R114" s="28"/>
      <c r="S114" s="55"/>
      <c r="T114" s="55"/>
      <c r="U114" s="102"/>
      <c r="V114" s="55"/>
      <c r="W114" s="28"/>
    </row>
    <row r="115" spans="14:23" ht="12.75">
      <c r="N115" s="105"/>
      <c r="O115" s="28"/>
      <c r="P115" s="28"/>
      <c r="Q115" s="28"/>
      <c r="R115" s="28"/>
      <c r="S115" s="55"/>
      <c r="T115" s="55"/>
      <c r="U115" s="102"/>
      <c r="V115" s="55"/>
      <c r="W115" s="28"/>
    </row>
    <row r="116" spans="14:23" ht="12.75">
      <c r="N116" s="105"/>
      <c r="O116" s="28"/>
      <c r="P116" s="28"/>
      <c r="Q116" s="28"/>
      <c r="R116" s="28"/>
      <c r="S116" s="55"/>
      <c r="T116" s="55"/>
      <c r="U116" s="102"/>
      <c r="V116" s="55"/>
      <c r="W116" s="28"/>
    </row>
    <row r="117" spans="14:23" ht="12.75">
      <c r="N117" s="105"/>
      <c r="O117" s="28"/>
      <c r="P117" s="28"/>
      <c r="Q117" s="28"/>
      <c r="R117" s="28"/>
      <c r="S117" s="55"/>
      <c r="T117" s="55"/>
      <c r="U117" s="102"/>
      <c r="V117" s="55"/>
      <c r="W117" s="28"/>
    </row>
    <row r="118" spans="14:23" ht="12.75">
      <c r="N118" s="105"/>
      <c r="O118" s="28"/>
      <c r="P118" s="28"/>
      <c r="Q118" s="28"/>
      <c r="R118" s="28"/>
      <c r="S118" s="55"/>
      <c r="T118" s="55"/>
      <c r="U118" s="102"/>
      <c r="V118" s="55"/>
      <c r="W118" s="28"/>
    </row>
    <row r="119" spans="14:23" ht="12.75">
      <c r="N119" s="105"/>
      <c r="O119" s="28"/>
      <c r="P119" s="28"/>
      <c r="Q119" s="28"/>
      <c r="R119" s="28"/>
      <c r="S119" s="55"/>
      <c r="T119" s="55"/>
      <c r="U119" s="102"/>
      <c r="V119" s="55"/>
      <c r="W119" s="28"/>
    </row>
    <row r="120" spans="14:23" ht="12.75">
      <c r="N120" s="105"/>
      <c r="O120" s="28"/>
      <c r="P120" s="28"/>
      <c r="Q120" s="28"/>
      <c r="R120" s="28"/>
      <c r="S120" s="55"/>
      <c r="T120" s="55"/>
      <c r="U120" s="102"/>
      <c r="V120" s="55"/>
      <c r="W120" s="28"/>
    </row>
    <row r="121" spans="14:23" ht="12.75">
      <c r="N121" s="105"/>
      <c r="O121" s="28"/>
      <c r="P121" s="28"/>
      <c r="Q121" s="28"/>
      <c r="R121" s="28"/>
      <c r="S121" s="55"/>
      <c r="T121" s="55"/>
      <c r="U121" s="102"/>
      <c r="V121" s="55"/>
      <c r="W121" s="28"/>
    </row>
    <row r="122" spans="14:23" ht="12.75">
      <c r="N122" s="105"/>
      <c r="O122" s="28"/>
      <c r="P122" s="28"/>
      <c r="Q122" s="28"/>
      <c r="R122" s="28"/>
      <c r="S122" s="55"/>
      <c r="T122" s="55"/>
      <c r="U122" s="102"/>
      <c r="V122" s="55"/>
      <c r="W122" s="28"/>
    </row>
    <row r="123" spans="14:23" ht="12.75">
      <c r="N123" s="105"/>
      <c r="O123" s="28"/>
      <c r="P123" s="28"/>
      <c r="Q123" s="28"/>
      <c r="R123" s="28"/>
      <c r="S123" s="55"/>
      <c r="T123" s="55"/>
      <c r="U123" s="102"/>
      <c r="V123" s="55"/>
      <c r="W123" s="28"/>
    </row>
    <row r="124" spans="14:23" ht="12.75">
      <c r="N124" s="105"/>
      <c r="O124" s="28"/>
      <c r="P124" s="28"/>
      <c r="Q124" s="28"/>
      <c r="R124" s="28"/>
      <c r="S124" s="55"/>
      <c r="T124" s="55"/>
      <c r="U124" s="102"/>
      <c r="V124" s="55"/>
      <c r="W124" s="28"/>
    </row>
    <row r="125" spans="14:23" ht="12.75">
      <c r="N125" s="105"/>
      <c r="O125" s="28"/>
      <c r="P125" s="28"/>
      <c r="Q125" s="28"/>
      <c r="R125" s="28"/>
      <c r="S125" s="55"/>
      <c r="T125" s="55"/>
      <c r="U125" s="102"/>
      <c r="V125" s="55"/>
      <c r="W125" s="28"/>
    </row>
    <row r="126" spans="14:23" ht="12.75">
      <c r="N126" s="105"/>
      <c r="O126" s="28"/>
      <c r="P126" s="28"/>
      <c r="Q126" s="28"/>
      <c r="R126" s="28"/>
      <c r="S126" s="55"/>
      <c r="T126" s="55"/>
      <c r="U126" s="102"/>
      <c r="V126" s="55"/>
      <c r="W126" s="28"/>
    </row>
    <row r="127" spans="14:23" ht="12.75">
      <c r="N127" s="105"/>
      <c r="O127" s="28"/>
      <c r="P127" s="28"/>
      <c r="Q127" s="28"/>
      <c r="R127" s="28"/>
      <c r="S127" s="55"/>
      <c r="T127" s="55"/>
      <c r="U127" s="102"/>
      <c r="V127" s="55"/>
      <c r="W127" s="28"/>
    </row>
    <row r="128" spans="14:23" ht="12.75">
      <c r="N128" s="105"/>
      <c r="O128" s="28"/>
      <c r="P128" s="28"/>
      <c r="Q128" s="28"/>
      <c r="R128" s="28"/>
      <c r="S128" s="55"/>
      <c r="T128" s="55"/>
      <c r="U128" s="102"/>
      <c r="V128" s="55"/>
      <c r="W128" s="28"/>
    </row>
    <row r="129" spans="14:23" ht="12.75">
      <c r="N129" s="105"/>
      <c r="O129" s="28"/>
      <c r="P129" s="28"/>
      <c r="Q129" s="28"/>
      <c r="R129" s="28"/>
      <c r="S129" s="55"/>
      <c r="T129" s="55"/>
      <c r="U129" s="102"/>
      <c r="V129" s="55"/>
      <c r="W129" s="28"/>
    </row>
    <row r="130" spans="14:23" ht="12.75">
      <c r="N130" s="105"/>
      <c r="O130" s="28"/>
      <c r="P130" s="28"/>
      <c r="Q130" s="28"/>
      <c r="R130" s="28"/>
      <c r="S130" s="55"/>
      <c r="T130" s="55"/>
      <c r="U130" s="102"/>
      <c r="V130" s="55"/>
      <c r="W130" s="28"/>
    </row>
    <row r="131" spans="14:23" ht="12.75">
      <c r="N131" s="105"/>
      <c r="O131" s="28"/>
      <c r="P131" s="28"/>
      <c r="Q131" s="28"/>
      <c r="R131" s="28"/>
      <c r="S131" s="55"/>
      <c r="T131" s="55"/>
      <c r="U131" s="102"/>
      <c r="V131" s="55"/>
      <c r="W131" s="28"/>
    </row>
    <row r="132" spans="14:23" ht="12.75">
      <c r="N132" s="105"/>
      <c r="O132" s="28"/>
      <c r="P132" s="28"/>
      <c r="Q132" s="28"/>
      <c r="R132" s="28"/>
      <c r="S132" s="55"/>
      <c r="T132" s="55"/>
      <c r="U132" s="102"/>
      <c r="V132" s="55"/>
      <c r="W132" s="28"/>
    </row>
    <row r="133" spans="14:23" ht="12.75">
      <c r="N133" s="105"/>
      <c r="O133" s="28"/>
      <c r="P133" s="28"/>
      <c r="Q133" s="28"/>
      <c r="R133" s="28"/>
      <c r="S133" s="55"/>
      <c r="T133" s="55"/>
      <c r="U133" s="102"/>
      <c r="V133" s="55"/>
      <c r="W133" s="28"/>
    </row>
    <row r="134" spans="14:23" ht="12.75">
      <c r="N134" s="105"/>
      <c r="O134" s="28"/>
      <c r="P134" s="28"/>
      <c r="Q134" s="28"/>
      <c r="R134" s="28"/>
      <c r="S134" s="55"/>
      <c r="T134" s="55"/>
      <c r="U134" s="102"/>
      <c r="V134" s="55"/>
      <c r="W134" s="28"/>
    </row>
    <row r="135" spans="14:23" ht="12.75">
      <c r="N135" s="105"/>
      <c r="O135" s="28"/>
      <c r="P135" s="28"/>
      <c r="Q135" s="28"/>
      <c r="R135" s="28"/>
      <c r="S135" s="55"/>
      <c r="T135" s="55"/>
      <c r="U135" s="102"/>
      <c r="V135" s="55"/>
      <c r="W135" s="28"/>
    </row>
    <row r="136" spans="14:23" ht="12.75">
      <c r="N136" s="105"/>
      <c r="O136" s="28"/>
      <c r="P136" s="28"/>
      <c r="Q136" s="28"/>
      <c r="R136" s="28"/>
      <c r="S136" s="55"/>
      <c r="T136" s="55"/>
      <c r="U136" s="102"/>
      <c r="V136" s="55"/>
      <c r="W136" s="28"/>
    </row>
    <row r="137" spans="14:23" ht="12.75">
      <c r="N137" s="105"/>
      <c r="O137" s="28"/>
      <c r="P137" s="28"/>
      <c r="Q137" s="28"/>
      <c r="R137" s="28"/>
      <c r="S137" s="55"/>
      <c r="T137" s="55"/>
      <c r="U137" s="102"/>
      <c r="V137" s="55"/>
      <c r="W137" s="28"/>
    </row>
    <row r="138" spans="14:23" ht="12.75">
      <c r="N138" s="105"/>
      <c r="O138" s="28"/>
      <c r="P138" s="28"/>
      <c r="Q138" s="28"/>
      <c r="R138" s="28"/>
      <c r="S138" s="55"/>
      <c r="T138" s="55"/>
      <c r="U138" s="102"/>
      <c r="V138" s="55"/>
      <c r="W138" s="28"/>
    </row>
    <row r="139" spans="14:23" ht="12.75">
      <c r="N139" s="105"/>
      <c r="O139" s="28"/>
      <c r="P139" s="28"/>
      <c r="Q139" s="28"/>
      <c r="R139" s="28"/>
      <c r="S139" s="55"/>
      <c r="T139" s="55"/>
      <c r="U139" s="102"/>
      <c r="V139" s="55"/>
      <c r="W139" s="28"/>
    </row>
    <row r="140" spans="14:23" ht="12.75">
      <c r="N140" s="105"/>
      <c r="O140" s="28"/>
      <c r="P140" s="28"/>
      <c r="Q140" s="28"/>
      <c r="R140" s="28"/>
      <c r="S140" s="55"/>
      <c r="T140" s="55"/>
      <c r="U140" s="102"/>
      <c r="V140" s="55"/>
      <c r="W140" s="28"/>
    </row>
    <row r="141" spans="14:23" ht="12.75">
      <c r="N141" s="105"/>
      <c r="O141" s="28"/>
      <c r="P141" s="28"/>
      <c r="Q141" s="28"/>
      <c r="R141" s="28"/>
      <c r="S141" s="55"/>
      <c r="T141" s="55"/>
      <c r="U141" s="102"/>
      <c r="V141" s="55"/>
      <c r="W141" s="28"/>
    </row>
    <row r="142" spans="14:23" ht="12.75">
      <c r="N142" s="105"/>
      <c r="O142" s="28"/>
      <c r="P142" s="28"/>
      <c r="Q142" s="28"/>
      <c r="R142" s="28"/>
      <c r="S142" s="55"/>
      <c r="T142" s="55"/>
      <c r="U142" s="102"/>
      <c r="V142" s="55"/>
      <c r="W142" s="28"/>
    </row>
    <row r="143" spans="14:23" ht="12.75">
      <c r="N143" s="105"/>
      <c r="O143" s="28"/>
      <c r="P143" s="28"/>
      <c r="Q143" s="28"/>
      <c r="R143" s="28"/>
      <c r="S143" s="55"/>
      <c r="T143" s="55"/>
      <c r="U143" s="102"/>
      <c r="V143" s="55"/>
      <c r="W143" s="28"/>
    </row>
    <row r="144" spans="14:23" ht="12.75">
      <c r="N144" s="105"/>
      <c r="O144" s="28"/>
      <c r="P144" s="28"/>
      <c r="Q144" s="28"/>
      <c r="R144" s="28"/>
      <c r="S144" s="55"/>
      <c r="T144" s="55"/>
      <c r="U144" s="102"/>
      <c r="V144" s="55"/>
      <c r="W144" s="28"/>
    </row>
    <row r="145" spans="14:23" ht="12.75">
      <c r="N145" s="105"/>
      <c r="O145" s="28"/>
      <c r="P145" s="28"/>
      <c r="Q145" s="28"/>
      <c r="R145" s="28"/>
      <c r="S145" s="55"/>
      <c r="T145" s="55"/>
      <c r="U145" s="102"/>
      <c r="V145" s="55"/>
      <c r="W145" s="28"/>
    </row>
    <row r="146" spans="14:23" ht="12.75">
      <c r="N146" s="105"/>
      <c r="O146" s="28"/>
      <c r="P146" s="28"/>
      <c r="Q146" s="28"/>
      <c r="R146" s="28"/>
      <c r="S146" s="55"/>
      <c r="T146" s="55"/>
      <c r="U146" s="102"/>
      <c r="V146" s="55"/>
      <c r="W146" s="28"/>
    </row>
    <row r="147" spans="14:23" ht="12.75">
      <c r="N147" s="105"/>
      <c r="O147" s="28"/>
      <c r="P147" s="28"/>
      <c r="Q147" s="28"/>
      <c r="R147" s="28"/>
      <c r="S147" s="55"/>
      <c r="T147" s="55"/>
      <c r="U147" s="102"/>
      <c r="V147" s="55"/>
      <c r="W147" s="28"/>
    </row>
    <row r="148" spans="14:23" ht="12.75">
      <c r="N148" s="105"/>
      <c r="O148" s="28"/>
      <c r="P148" s="28"/>
      <c r="Q148" s="28"/>
      <c r="R148" s="28"/>
      <c r="S148" s="55"/>
      <c r="T148" s="55"/>
      <c r="U148" s="102"/>
      <c r="V148" s="55"/>
      <c r="W148" s="28"/>
    </row>
    <row r="149" spans="14:23" ht="12.75">
      <c r="N149" s="105"/>
      <c r="O149" s="28"/>
      <c r="P149" s="28"/>
      <c r="Q149" s="28"/>
      <c r="R149" s="28"/>
      <c r="S149" s="55"/>
      <c r="T149" s="55"/>
      <c r="U149" s="102"/>
      <c r="V149" s="55"/>
      <c r="W149" s="28"/>
    </row>
    <row r="150" spans="14:23" ht="12.75">
      <c r="N150" s="105"/>
      <c r="O150" s="28"/>
      <c r="P150" s="28"/>
      <c r="Q150" s="28"/>
      <c r="R150" s="28"/>
      <c r="S150" s="55"/>
      <c r="T150" s="55"/>
      <c r="U150" s="102"/>
      <c r="V150" s="55"/>
      <c r="W150" s="28"/>
    </row>
    <row r="151" spans="14:23" ht="12.75">
      <c r="N151" s="105"/>
      <c r="O151" s="28"/>
      <c r="P151" s="28"/>
      <c r="Q151" s="28"/>
      <c r="R151" s="28"/>
      <c r="S151" s="55"/>
      <c r="T151" s="55"/>
      <c r="U151" s="102"/>
      <c r="V151" s="55"/>
      <c r="W151" s="28"/>
    </row>
    <row r="152" spans="14:23" ht="12.75">
      <c r="N152" s="105"/>
      <c r="O152" s="28"/>
      <c r="P152" s="28"/>
      <c r="Q152" s="28"/>
      <c r="R152" s="28"/>
      <c r="S152" s="55"/>
      <c r="T152" s="55"/>
      <c r="U152" s="102"/>
      <c r="V152" s="55"/>
      <c r="W152" s="28"/>
    </row>
    <row r="153" spans="14:23" ht="12.75">
      <c r="N153" s="105"/>
      <c r="O153" s="28"/>
      <c r="P153" s="28"/>
      <c r="Q153" s="28"/>
      <c r="R153" s="28"/>
      <c r="S153" s="55"/>
      <c r="T153" s="55"/>
      <c r="U153" s="102"/>
      <c r="V153" s="55"/>
      <c r="W153" s="28"/>
    </row>
    <row r="154" spans="14:23" ht="12.75">
      <c r="N154" s="105"/>
      <c r="O154" s="28"/>
      <c r="P154" s="28"/>
      <c r="Q154" s="28"/>
      <c r="R154" s="28"/>
      <c r="S154" s="55"/>
      <c r="T154" s="55"/>
      <c r="U154" s="102"/>
      <c r="V154" s="55"/>
      <c r="W154" s="28"/>
    </row>
    <row r="155" spans="14:23" ht="12.75">
      <c r="N155" s="105"/>
      <c r="O155" s="28"/>
      <c r="P155" s="28"/>
      <c r="Q155" s="28"/>
      <c r="R155" s="28"/>
      <c r="S155" s="55"/>
      <c r="T155" s="55"/>
      <c r="U155" s="102"/>
      <c r="V155" s="55"/>
      <c r="W155" s="28"/>
    </row>
    <row r="156" spans="14:23" ht="12.75">
      <c r="N156" s="105"/>
      <c r="O156" s="28"/>
      <c r="P156" s="28"/>
      <c r="Q156" s="28"/>
      <c r="R156" s="28"/>
      <c r="S156" s="55"/>
      <c r="T156" s="55"/>
      <c r="U156" s="102"/>
      <c r="V156" s="55"/>
      <c r="W156" s="28"/>
    </row>
    <row r="157" spans="14:23" ht="12.75">
      <c r="N157" s="105"/>
      <c r="O157" s="28"/>
      <c r="P157" s="28"/>
      <c r="Q157" s="28"/>
      <c r="R157" s="28"/>
      <c r="S157" s="55"/>
      <c r="T157" s="55"/>
      <c r="U157" s="102"/>
      <c r="V157" s="55"/>
      <c r="W157" s="28"/>
    </row>
    <row r="158" spans="14:23" ht="12.75">
      <c r="N158" s="105"/>
      <c r="O158" s="28"/>
      <c r="P158" s="28"/>
      <c r="Q158" s="28"/>
      <c r="R158" s="28"/>
      <c r="S158" s="55"/>
      <c r="T158" s="55"/>
      <c r="U158" s="102"/>
      <c r="V158" s="55"/>
      <c r="W158" s="28"/>
    </row>
    <row r="159" spans="14:23" ht="12.75">
      <c r="N159" s="105"/>
      <c r="O159" s="28"/>
      <c r="P159" s="28"/>
      <c r="Q159" s="28"/>
      <c r="R159" s="28"/>
      <c r="S159" s="55"/>
      <c r="T159" s="55"/>
      <c r="U159" s="102"/>
      <c r="V159" s="55"/>
      <c r="W159" s="28"/>
    </row>
    <row r="160" spans="14:23" ht="12.75">
      <c r="N160" s="105"/>
      <c r="O160" s="28"/>
      <c r="P160" s="28"/>
      <c r="Q160" s="28"/>
      <c r="R160" s="28"/>
      <c r="S160" s="55"/>
      <c r="T160" s="55"/>
      <c r="U160" s="102"/>
      <c r="V160" s="55"/>
      <c r="W160" s="28"/>
    </row>
    <row r="161" spans="14:23" ht="12.75">
      <c r="N161" s="105"/>
      <c r="O161" s="28"/>
      <c r="P161" s="28"/>
      <c r="Q161" s="28"/>
      <c r="R161" s="28"/>
      <c r="S161" s="55"/>
      <c r="T161" s="55"/>
      <c r="U161" s="102"/>
      <c r="V161" s="55"/>
      <c r="W161" s="28"/>
    </row>
    <row r="162" spans="14:23" ht="12.75">
      <c r="N162" s="105"/>
      <c r="O162" s="28"/>
      <c r="P162" s="28"/>
      <c r="Q162" s="28"/>
      <c r="R162" s="28"/>
      <c r="S162" s="55"/>
      <c r="T162" s="55"/>
      <c r="U162" s="102"/>
      <c r="V162" s="55"/>
      <c r="W162" s="28"/>
    </row>
    <row r="163" spans="14:23" ht="12.75">
      <c r="N163" s="105"/>
      <c r="O163" s="28"/>
      <c r="P163" s="28"/>
      <c r="Q163" s="28"/>
      <c r="R163" s="28"/>
      <c r="S163" s="55"/>
      <c r="T163" s="55"/>
      <c r="U163" s="102"/>
      <c r="V163" s="55"/>
      <c r="W163" s="28"/>
    </row>
    <row r="164" spans="14:23" ht="12.75">
      <c r="N164" s="105"/>
      <c r="O164" s="28"/>
      <c r="P164" s="28"/>
      <c r="Q164" s="28"/>
      <c r="R164" s="28"/>
      <c r="S164" s="55"/>
      <c r="T164" s="55"/>
      <c r="U164" s="102"/>
      <c r="V164" s="55"/>
      <c r="W164" s="28"/>
    </row>
    <row r="165" spans="14:23" ht="12.75">
      <c r="N165" s="105"/>
      <c r="O165" s="28"/>
      <c r="P165" s="28"/>
      <c r="Q165" s="28"/>
      <c r="R165" s="28"/>
      <c r="S165" s="55"/>
      <c r="T165" s="55"/>
      <c r="U165" s="102"/>
      <c r="V165" s="55"/>
      <c r="W165" s="28"/>
    </row>
    <row r="166" spans="14:23" ht="12.75">
      <c r="N166" s="105"/>
      <c r="O166" s="28"/>
      <c r="P166" s="28"/>
      <c r="Q166" s="28"/>
      <c r="R166" s="28"/>
      <c r="S166" s="55"/>
      <c r="T166" s="55"/>
      <c r="U166" s="102"/>
      <c r="V166" s="55"/>
      <c r="W166" s="28"/>
    </row>
    <row r="167" spans="14:23" ht="12.75">
      <c r="N167" s="105"/>
      <c r="O167" s="28"/>
      <c r="P167" s="28"/>
      <c r="Q167" s="28"/>
      <c r="R167" s="28"/>
      <c r="S167" s="55"/>
      <c r="T167" s="55"/>
      <c r="U167" s="102"/>
      <c r="V167" s="55"/>
      <c r="W167" s="28"/>
    </row>
    <row r="168" spans="14:23" ht="12.75">
      <c r="N168" s="105"/>
      <c r="O168" s="28"/>
      <c r="P168" s="28"/>
      <c r="Q168" s="28"/>
      <c r="R168" s="28"/>
      <c r="S168" s="55"/>
      <c r="T168" s="55"/>
      <c r="U168" s="102"/>
      <c r="V168" s="55"/>
      <c r="W168" s="28"/>
    </row>
    <row r="169" spans="14:23" ht="12.75">
      <c r="N169" s="105"/>
      <c r="O169" s="28"/>
      <c r="P169" s="28"/>
      <c r="Q169" s="28"/>
      <c r="R169" s="28"/>
      <c r="S169" s="55"/>
      <c r="T169" s="55"/>
      <c r="U169" s="102"/>
      <c r="V169" s="55"/>
      <c r="W169" s="28"/>
    </row>
    <row r="170" spans="14:23" ht="12.75">
      <c r="N170" s="105"/>
      <c r="O170" s="28"/>
      <c r="P170" s="28"/>
      <c r="Q170" s="28"/>
      <c r="R170" s="28"/>
      <c r="S170" s="55"/>
      <c r="T170" s="55"/>
      <c r="U170" s="102"/>
      <c r="V170" s="55"/>
      <c r="W170" s="28"/>
    </row>
    <row r="171" spans="14:23" ht="12.75">
      <c r="N171" s="105"/>
      <c r="O171" s="28"/>
      <c r="P171" s="28"/>
      <c r="Q171" s="28"/>
      <c r="R171" s="28"/>
      <c r="S171" s="55"/>
      <c r="T171" s="55"/>
      <c r="U171" s="102"/>
      <c r="V171" s="55"/>
      <c r="W171" s="28"/>
    </row>
    <row r="172" spans="14:23" ht="12.75">
      <c r="N172" s="105"/>
      <c r="O172" s="28"/>
      <c r="P172" s="28"/>
      <c r="Q172" s="28"/>
      <c r="R172" s="28"/>
      <c r="S172" s="55"/>
      <c r="T172" s="55"/>
      <c r="U172" s="102"/>
      <c r="V172" s="55"/>
      <c r="W172" s="28"/>
    </row>
    <row r="173" spans="14:23" ht="12.75">
      <c r="N173" s="105"/>
      <c r="O173" s="28"/>
      <c r="P173" s="28"/>
      <c r="Q173" s="28"/>
      <c r="R173" s="28"/>
      <c r="S173" s="55"/>
      <c r="T173" s="55"/>
      <c r="U173" s="102"/>
      <c r="V173" s="55"/>
      <c r="W173" s="28"/>
    </row>
    <row r="174" spans="14:23" ht="12.75">
      <c r="N174" s="105"/>
      <c r="O174" s="28"/>
      <c r="P174" s="28"/>
      <c r="Q174" s="28"/>
      <c r="R174" s="28"/>
      <c r="S174" s="55"/>
      <c r="T174" s="55"/>
      <c r="U174" s="102"/>
      <c r="V174" s="55"/>
      <c r="W174" s="28"/>
    </row>
    <row r="175" spans="14:23" ht="12.75">
      <c r="N175" s="105"/>
      <c r="O175" s="28"/>
      <c r="P175" s="28"/>
      <c r="Q175" s="28"/>
      <c r="R175" s="28"/>
      <c r="S175" s="55"/>
      <c r="T175" s="55"/>
      <c r="U175" s="102"/>
      <c r="V175" s="55"/>
      <c r="W175" s="28"/>
    </row>
    <row r="176" spans="14:23" ht="12.75">
      <c r="N176" s="105"/>
      <c r="O176" s="28"/>
      <c r="P176" s="28"/>
      <c r="Q176" s="28"/>
      <c r="R176" s="28"/>
      <c r="S176" s="55"/>
      <c r="T176" s="55"/>
      <c r="U176" s="102"/>
      <c r="V176" s="55"/>
      <c r="W176" s="28"/>
    </row>
    <row r="177" spans="14:23" ht="12.75">
      <c r="N177" s="105"/>
      <c r="O177" s="28"/>
      <c r="P177" s="28"/>
      <c r="Q177" s="28"/>
      <c r="R177" s="28"/>
      <c r="S177" s="55"/>
      <c r="T177" s="55"/>
      <c r="U177" s="102"/>
      <c r="V177" s="55"/>
      <c r="W177" s="28"/>
    </row>
    <row r="178" spans="14:23" ht="12.75">
      <c r="N178" s="105"/>
      <c r="O178" s="28"/>
      <c r="P178" s="28"/>
      <c r="Q178" s="28"/>
      <c r="R178" s="28"/>
      <c r="S178" s="55"/>
      <c r="T178" s="55"/>
      <c r="U178" s="102"/>
      <c r="V178" s="55"/>
      <c r="W178" s="28"/>
    </row>
    <row r="179" spans="14:23" ht="12.75">
      <c r="N179" s="105"/>
      <c r="O179" s="28"/>
      <c r="P179" s="28"/>
      <c r="Q179" s="28"/>
      <c r="R179" s="28"/>
      <c r="S179" s="55"/>
      <c r="T179" s="55"/>
      <c r="U179" s="102"/>
      <c r="V179" s="55"/>
      <c r="W179" s="28"/>
    </row>
    <row r="180" spans="14:23" ht="12.75">
      <c r="N180" s="105"/>
      <c r="O180" s="28"/>
      <c r="P180" s="28"/>
      <c r="Q180" s="28"/>
      <c r="R180" s="28"/>
      <c r="S180" s="55"/>
      <c r="T180" s="55"/>
      <c r="U180" s="102"/>
      <c r="V180" s="55"/>
      <c r="W180" s="28"/>
    </row>
    <row r="181" spans="14:23" ht="12.75">
      <c r="N181" s="105"/>
      <c r="O181" s="28"/>
      <c r="P181" s="28"/>
      <c r="Q181" s="28"/>
      <c r="R181" s="28"/>
      <c r="S181" s="55"/>
      <c r="T181" s="55"/>
      <c r="U181" s="102"/>
      <c r="V181" s="55"/>
      <c r="W181" s="28"/>
    </row>
    <row r="182" spans="14:23" ht="12.75">
      <c r="N182" s="105"/>
      <c r="O182" s="28"/>
      <c r="P182" s="28"/>
      <c r="Q182" s="28"/>
      <c r="R182" s="28"/>
      <c r="S182" s="55"/>
      <c r="T182" s="55"/>
      <c r="U182" s="102"/>
      <c r="V182" s="55"/>
      <c r="W182" s="28"/>
    </row>
    <row r="183" spans="14:23" ht="12.75">
      <c r="N183" s="105"/>
      <c r="O183" s="28"/>
      <c r="P183" s="28"/>
      <c r="Q183" s="28"/>
      <c r="R183" s="28"/>
      <c r="S183" s="55"/>
      <c r="T183" s="55"/>
      <c r="U183" s="102"/>
      <c r="V183" s="55"/>
      <c r="W183" s="28"/>
    </row>
    <row r="184" spans="14:23" ht="12.75">
      <c r="N184" s="105"/>
      <c r="O184" s="28"/>
      <c r="P184" s="28"/>
      <c r="Q184" s="28"/>
      <c r="R184" s="28"/>
      <c r="S184" s="55"/>
      <c r="T184" s="55"/>
      <c r="U184" s="102"/>
      <c r="V184" s="55"/>
      <c r="W184" s="28"/>
    </row>
    <row r="185" spans="14:23" ht="12.75">
      <c r="N185" s="105"/>
      <c r="O185" s="28"/>
      <c r="P185" s="28"/>
      <c r="Q185" s="28"/>
      <c r="R185" s="28"/>
      <c r="S185" s="55"/>
      <c r="T185" s="55"/>
      <c r="U185" s="102"/>
      <c r="V185" s="55"/>
      <c r="W185" s="28"/>
    </row>
    <row r="186" spans="14:23" ht="12.75">
      <c r="N186" s="105"/>
      <c r="O186" s="28"/>
      <c r="P186" s="28"/>
      <c r="Q186" s="28"/>
      <c r="R186" s="28"/>
      <c r="S186" s="55"/>
      <c r="T186" s="55"/>
      <c r="U186" s="102"/>
      <c r="V186" s="55"/>
      <c r="W186" s="28"/>
    </row>
    <row r="187" spans="14:23" ht="12.75">
      <c r="N187" s="105"/>
      <c r="O187" s="28"/>
      <c r="P187" s="28"/>
      <c r="Q187" s="28"/>
      <c r="R187" s="28"/>
      <c r="S187" s="55"/>
      <c r="T187" s="55"/>
      <c r="U187" s="102"/>
      <c r="V187" s="55"/>
      <c r="W187" s="28"/>
    </row>
    <row r="188" spans="14:23" ht="12.75">
      <c r="N188" s="105"/>
      <c r="O188" s="28"/>
      <c r="P188" s="28"/>
      <c r="Q188" s="28"/>
      <c r="R188" s="28"/>
      <c r="S188" s="55"/>
      <c r="T188" s="55"/>
      <c r="U188" s="102"/>
      <c r="V188" s="55"/>
      <c r="W188" s="28"/>
    </row>
    <row r="189" spans="14:23" ht="12.75">
      <c r="N189" s="105"/>
      <c r="O189" s="28"/>
      <c r="P189" s="28"/>
      <c r="Q189" s="28"/>
      <c r="R189" s="28"/>
      <c r="S189" s="55"/>
      <c r="T189" s="55"/>
      <c r="U189" s="102"/>
      <c r="V189" s="55"/>
      <c r="W189" s="28"/>
    </row>
    <row r="190" spans="14:23" ht="12.75">
      <c r="N190" s="105"/>
      <c r="O190" s="28"/>
      <c r="P190" s="28"/>
      <c r="Q190" s="28"/>
      <c r="R190" s="28"/>
      <c r="S190" s="55"/>
      <c r="T190" s="55"/>
      <c r="U190" s="102"/>
      <c r="V190" s="55"/>
      <c r="W190" s="28"/>
    </row>
    <row r="191" spans="14:23" ht="12.75">
      <c r="N191" s="105"/>
      <c r="O191" s="28"/>
      <c r="P191" s="28"/>
      <c r="Q191" s="28"/>
      <c r="R191" s="28"/>
      <c r="S191" s="55"/>
      <c r="T191" s="55"/>
      <c r="U191" s="102"/>
      <c r="V191" s="55"/>
      <c r="W191" s="28"/>
    </row>
    <row r="192" spans="14:23" ht="12.75">
      <c r="N192" s="105"/>
      <c r="O192" s="28"/>
      <c r="P192" s="28"/>
      <c r="Q192" s="28"/>
      <c r="R192" s="28"/>
      <c r="S192" s="55"/>
      <c r="T192" s="55"/>
      <c r="U192" s="102"/>
      <c r="V192" s="55"/>
      <c r="W192" s="28"/>
    </row>
    <row r="193" spans="14:23" ht="12.75">
      <c r="N193" s="105"/>
      <c r="O193" s="28"/>
      <c r="P193" s="28"/>
      <c r="Q193" s="28"/>
      <c r="R193" s="28"/>
      <c r="S193" s="55"/>
      <c r="T193" s="55"/>
      <c r="U193" s="102"/>
      <c r="V193" s="55"/>
      <c r="W193" s="28"/>
    </row>
    <row r="194" spans="14:23" ht="12.75">
      <c r="N194" s="105"/>
      <c r="O194" s="28"/>
      <c r="P194" s="28"/>
      <c r="Q194" s="28"/>
      <c r="R194" s="28"/>
      <c r="S194" s="55"/>
      <c r="T194" s="55"/>
      <c r="U194" s="102"/>
      <c r="V194" s="55"/>
      <c r="W194" s="28"/>
    </row>
    <row r="195" spans="14:23" ht="12.75">
      <c r="N195" s="105"/>
      <c r="O195" s="28"/>
      <c r="P195" s="28"/>
      <c r="Q195" s="28"/>
      <c r="R195" s="28"/>
      <c r="S195" s="55"/>
      <c r="T195" s="55"/>
      <c r="U195" s="102"/>
      <c r="V195" s="55"/>
      <c r="W195" s="28"/>
    </row>
    <row r="196" spans="14:23" ht="12.75">
      <c r="N196" s="105"/>
      <c r="O196" s="28"/>
      <c r="P196" s="28"/>
      <c r="Q196" s="28"/>
      <c r="R196" s="28"/>
      <c r="S196" s="55"/>
      <c r="T196" s="55"/>
      <c r="U196" s="102"/>
      <c r="V196" s="55"/>
      <c r="W196" s="28"/>
    </row>
    <row r="197" spans="14:23" ht="12.75">
      <c r="N197" s="105"/>
      <c r="O197" s="28"/>
      <c r="P197" s="28"/>
      <c r="Q197" s="28"/>
      <c r="R197" s="28"/>
      <c r="S197" s="55"/>
      <c r="T197" s="55"/>
      <c r="U197" s="102"/>
      <c r="V197" s="55"/>
      <c r="W197" s="28"/>
    </row>
    <row r="198" spans="14:23" ht="12.75">
      <c r="N198" s="105"/>
      <c r="O198" s="28"/>
      <c r="P198" s="28"/>
      <c r="Q198" s="28"/>
      <c r="R198" s="28"/>
      <c r="S198" s="55"/>
      <c r="T198" s="55"/>
      <c r="U198" s="102"/>
      <c r="V198" s="55"/>
      <c r="W198" s="28"/>
    </row>
    <row r="199" spans="14:23" ht="12.75">
      <c r="N199" s="105"/>
      <c r="O199" s="28"/>
      <c r="P199" s="28"/>
      <c r="Q199" s="28"/>
      <c r="R199" s="28"/>
      <c r="S199" s="55"/>
      <c r="T199" s="55"/>
      <c r="U199" s="102"/>
      <c r="V199" s="55"/>
      <c r="W199" s="28"/>
    </row>
    <row r="200" spans="14:23" ht="12.75">
      <c r="N200" s="105"/>
      <c r="O200" s="28"/>
      <c r="P200" s="28"/>
      <c r="Q200" s="28"/>
      <c r="R200" s="28"/>
      <c r="S200" s="55"/>
      <c r="T200" s="55"/>
      <c r="U200" s="102"/>
      <c r="V200" s="55"/>
      <c r="W200" s="28"/>
    </row>
    <row r="201" spans="14:23" ht="12.75">
      <c r="N201" s="105"/>
      <c r="O201" s="28"/>
      <c r="P201" s="28"/>
      <c r="Q201" s="28"/>
      <c r="R201" s="28"/>
      <c r="S201" s="55"/>
      <c r="T201" s="55"/>
      <c r="U201" s="102"/>
      <c r="V201" s="55"/>
      <c r="W201" s="28"/>
    </row>
    <row r="202" spans="14:23" ht="12.75">
      <c r="N202" s="105"/>
      <c r="O202" s="28"/>
      <c r="P202" s="28"/>
      <c r="Q202" s="28"/>
      <c r="R202" s="28"/>
      <c r="S202" s="55"/>
      <c r="T202" s="55"/>
      <c r="U202" s="102"/>
      <c r="V202" s="55"/>
      <c r="W202" s="28"/>
    </row>
    <row r="203" spans="14:23" ht="12.75">
      <c r="N203" s="105"/>
      <c r="O203" s="28"/>
      <c r="P203" s="28"/>
      <c r="Q203" s="28"/>
      <c r="R203" s="28"/>
      <c r="S203" s="55"/>
      <c r="T203" s="55"/>
      <c r="U203" s="102"/>
      <c r="V203" s="55"/>
      <c r="W203" s="28"/>
    </row>
    <row r="204" spans="14:23" ht="12.75">
      <c r="N204" s="105"/>
      <c r="O204" s="28"/>
      <c r="P204" s="28"/>
      <c r="Q204" s="28"/>
      <c r="R204" s="28"/>
      <c r="S204" s="55"/>
      <c r="T204" s="55"/>
      <c r="U204" s="102"/>
      <c r="V204" s="55"/>
      <c r="W204" s="28"/>
    </row>
    <row r="205" spans="14:23" ht="12.75">
      <c r="N205" s="105"/>
      <c r="O205" s="28"/>
      <c r="P205" s="28"/>
      <c r="Q205" s="28"/>
      <c r="R205" s="28"/>
      <c r="S205" s="55"/>
      <c r="T205" s="55"/>
      <c r="U205" s="102"/>
      <c r="V205" s="55"/>
      <c r="W205" s="28"/>
    </row>
    <row r="206" spans="14:23" ht="12.75">
      <c r="N206" s="105"/>
      <c r="O206" s="28"/>
      <c r="P206" s="28"/>
      <c r="Q206" s="28"/>
      <c r="R206" s="28"/>
      <c r="S206" s="55"/>
      <c r="T206" s="55"/>
      <c r="U206" s="102"/>
      <c r="V206" s="55"/>
      <c r="W206" s="28"/>
    </row>
    <row r="207" spans="14:23" ht="12.75">
      <c r="N207" s="105"/>
      <c r="O207" s="28"/>
      <c r="P207" s="28"/>
      <c r="Q207" s="28"/>
      <c r="R207" s="28"/>
      <c r="S207" s="55"/>
      <c r="T207" s="55"/>
      <c r="U207" s="102"/>
      <c r="V207" s="55"/>
      <c r="W207" s="28"/>
    </row>
    <row r="208" spans="14:23" ht="12.75">
      <c r="N208" s="105"/>
      <c r="O208" s="28"/>
      <c r="P208" s="28"/>
      <c r="Q208" s="28"/>
      <c r="R208" s="28"/>
      <c r="S208" s="55"/>
      <c r="T208" s="55"/>
      <c r="U208" s="102"/>
      <c r="V208" s="55"/>
      <c r="W208" s="28"/>
    </row>
    <row r="209" spans="14:23" ht="12.75">
      <c r="N209" s="105"/>
      <c r="O209" s="28"/>
      <c r="P209" s="28"/>
      <c r="Q209" s="28"/>
      <c r="R209" s="28"/>
      <c r="S209" s="55"/>
      <c r="T209" s="55"/>
      <c r="U209" s="102"/>
      <c r="V209" s="55"/>
      <c r="W209" s="28"/>
    </row>
    <row r="210" spans="14:23" ht="12.75">
      <c r="N210" s="105"/>
      <c r="O210" s="28"/>
      <c r="P210" s="28"/>
      <c r="Q210" s="28"/>
      <c r="R210" s="28"/>
      <c r="S210" s="55"/>
      <c r="T210" s="55"/>
      <c r="U210" s="102"/>
      <c r="V210" s="55"/>
      <c r="W210" s="28"/>
    </row>
    <row r="211" spans="14:23" ht="12.75">
      <c r="N211" s="105"/>
      <c r="O211" s="28"/>
      <c r="P211" s="28"/>
      <c r="Q211" s="28"/>
      <c r="R211" s="28"/>
      <c r="S211" s="55"/>
      <c r="T211" s="55"/>
      <c r="U211" s="102"/>
      <c r="V211" s="55"/>
      <c r="W211" s="28"/>
    </row>
    <row r="212" spans="14:23" ht="12.75">
      <c r="N212" s="105"/>
      <c r="O212" s="28"/>
      <c r="P212" s="28"/>
      <c r="Q212" s="28"/>
      <c r="R212" s="28"/>
      <c r="S212" s="55"/>
      <c r="T212" s="55"/>
      <c r="U212" s="102"/>
      <c r="V212" s="55"/>
      <c r="W212" s="28"/>
    </row>
    <row r="213" spans="14:23" ht="12.75">
      <c r="N213" s="105"/>
      <c r="O213" s="28"/>
      <c r="P213" s="28"/>
      <c r="Q213" s="28"/>
      <c r="R213" s="28"/>
      <c r="S213" s="55"/>
      <c r="T213" s="55"/>
      <c r="U213" s="102"/>
      <c r="V213" s="55"/>
      <c r="W213" s="28"/>
    </row>
    <row r="214" spans="14:23" ht="12.75">
      <c r="N214" s="105"/>
      <c r="O214" s="28"/>
      <c r="P214" s="28"/>
      <c r="Q214" s="28"/>
      <c r="R214" s="28"/>
      <c r="S214" s="55"/>
      <c r="T214" s="55"/>
      <c r="U214" s="102"/>
      <c r="V214" s="55"/>
      <c r="W214" s="28"/>
    </row>
    <row r="215" spans="14:23" ht="12.75">
      <c r="N215" s="105"/>
      <c r="O215" s="28"/>
      <c r="P215" s="28"/>
      <c r="Q215" s="28"/>
      <c r="R215" s="28"/>
      <c r="S215" s="55"/>
      <c r="T215" s="55"/>
      <c r="U215" s="102"/>
      <c r="V215" s="55"/>
      <c r="W215" s="28"/>
    </row>
    <row r="216" spans="14:23" ht="12.75">
      <c r="N216" s="105"/>
      <c r="O216" s="28"/>
      <c r="P216" s="28"/>
      <c r="Q216" s="28"/>
      <c r="R216" s="28"/>
      <c r="S216" s="55"/>
      <c r="T216" s="55"/>
      <c r="U216" s="102"/>
      <c r="V216" s="55"/>
      <c r="W216" s="28"/>
    </row>
    <row r="217" spans="14:23" ht="12.75">
      <c r="N217" s="105"/>
      <c r="O217" s="28"/>
      <c r="P217" s="28"/>
      <c r="Q217" s="28"/>
      <c r="R217" s="28"/>
      <c r="S217" s="55"/>
      <c r="T217" s="55"/>
      <c r="U217" s="102"/>
      <c r="V217" s="55"/>
      <c r="W217" s="28"/>
    </row>
    <row r="218" spans="14:23" ht="12.75">
      <c r="N218" s="105"/>
      <c r="O218" s="28"/>
      <c r="P218" s="28"/>
      <c r="Q218" s="28"/>
      <c r="R218" s="28"/>
      <c r="S218" s="55"/>
      <c r="T218" s="55"/>
      <c r="U218" s="102"/>
      <c r="V218" s="55"/>
      <c r="W218" s="28"/>
    </row>
    <row r="219" spans="14:23" ht="12.75">
      <c r="N219" s="105"/>
      <c r="O219" s="28"/>
      <c r="P219" s="28"/>
      <c r="Q219" s="28"/>
      <c r="R219" s="28"/>
      <c r="S219" s="55"/>
      <c r="T219" s="55"/>
      <c r="U219" s="102"/>
      <c r="V219" s="55"/>
      <c r="W219" s="28"/>
    </row>
    <row r="220" spans="14:23" ht="12.75">
      <c r="N220" s="105"/>
      <c r="O220" s="28"/>
      <c r="P220" s="28"/>
      <c r="Q220" s="28"/>
      <c r="R220" s="28"/>
      <c r="S220" s="55"/>
      <c r="T220" s="55"/>
      <c r="U220" s="102"/>
      <c r="V220" s="55"/>
      <c r="W220" s="28"/>
    </row>
    <row r="221" spans="14:23" ht="12.75">
      <c r="N221" s="105"/>
      <c r="O221" s="28"/>
      <c r="P221" s="28"/>
      <c r="Q221" s="28"/>
      <c r="R221" s="28"/>
      <c r="S221" s="55"/>
      <c r="T221" s="55"/>
      <c r="U221" s="102"/>
      <c r="V221" s="55"/>
      <c r="W221" s="28"/>
    </row>
    <row r="222" spans="14:23" ht="12.75">
      <c r="N222" s="105"/>
      <c r="O222" s="28"/>
      <c r="P222" s="28"/>
      <c r="Q222" s="28"/>
      <c r="R222" s="28"/>
      <c r="S222" s="55"/>
      <c r="T222" s="55"/>
      <c r="U222" s="102"/>
      <c r="V222" s="55"/>
      <c r="W222" s="28"/>
    </row>
    <row r="223" spans="14:23" ht="12.75">
      <c r="N223" s="105"/>
      <c r="O223" s="28"/>
      <c r="P223" s="28"/>
      <c r="Q223" s="28"/>
      <c r="R223" s="28"/>
      <c r="S223" s="55"/>
      <c r="T223" s="55"/>
      <c r="U223" s="102"/>
      <c r="V223" s="55"/>
      <c r="W223" s="28"/>
    </row>
    <row r="224" spans="14:23" ht="12.75">
      <c r="N224" s="105"/>
      <c r="O224" s="28"/>
      <c r="P224" s="28"/>
      <c r="Q224" s="28"/>
      <c r="R224" s="28"/>
      <c r="S224" s="55"/>
      <c r="T224" s="55"/>
      <c r="U224" s="102"/>
      <c r="V224" s="55"/>
      <c r="W224" s="28"/>
    </row>
    <row r="225" spans="14:23" ht="12.75">
      <c r="N225" s="105"/>
      <c r="O225" s="28"/>
      <c r="P225" s="28"/>
      <c r="Q225" s="28"/>
      <c r="R225" s="28"/>
      <c r="S225" s="55"/>
      <c r="T225" s="55"/>
      <c r="U225" s="102"/>
      <c r="V225" s="55"/>
      <c r="W225" s="28"/>
    </row>
    <row r="226" spans="14:23" ht="12.75">
      <c r="N226" s="105"/>
      <c r="O226" s="28"/>
      <c r="P226" s="28"/>
      <c r="Q226" s="28"/>
      <c r="R226" s="28"/>
      <c r="S226" s="55"/>
      <c r="T226" s="55"/>
      <c r="U226" s="102"/>
      <c r="V226" s="55"/>
      <c r="W226" s="28"/>
    </row>
    <row r="227" spans="14:23" ht="12.75">
      <c r="N227" s="105"/>
      <c r="O227" s="28"/>
      <c r="P227" s="28"/>
      <c r="Q227" s="28"/>
      <c r="R227" s="28"/>
      <c r="S227" s="55"/>
      <c r="T227" s="55"/>
      <c r="U227" s="102"/>
      <c r="V227" s="55"/>
      <c r="W227" s="28"/>
    </row>
    <row r="228" spans="14:23" ht="12.75">
      <c r="N228" s="105"/>
      <c r="O228" s="28"/>
      <c r="P228" s="28"/>
      <c r="Q228" s="28"/>
      <c r="R228" s="28"/>
      <c r="S228" s="55"/>
      <c r="T228" s="55"/>
      <c r="U228" s="102"/>
      <c r="V228" s="55"/>
      <c r="W228" s="28"/>
    </row>
    <row r="229" spans="14:23" ht="12.75">
      <c r="N229" s="105"/>
      <c r="O229" s="28"/>
      <c r="P229" s="28"/>
      <c r="Q229" s="28"/>
      <c r="R229" s="28"/>
      <c r="S229" s="55"/>
      <c r="T229" s="55"/>
      <c r="U229" s="102"/>
      <c r="V229" s="55"/>
      <c r="W229" s="28"/>
    </row>
    <row r="230" spans="14:23" ht="12.75">
      <c r="N230" s="105"/>
      <c r="O230" s="28"/>
      <c r="P230" s="28"/>
      <c r="Q230" s="28"/>
      <c r="R230" s="28"/>
      <c r="S230" s="55"/>
      <c r="T230" s="55"/>
      <c r="U230" s="102"/>
      <c r="V230" s="55"/>
      <c r="W230" s="28"/>
    </row>
    <row r="231" spans="14:23" ht="12.75">
      <c r="N231" s="105"/>
      <c r="O231" s="28"/>
      <c r="P231" s="28"/>
      <c r="Q231" s="28"/>
      <c r="R231" s="28"/>
      <c r="S231" s="55"/>
      <c r="T231" s="55"/>
      <c r="U231" s="102"/>
      <c r="V231" s="55"/>
      <c r="W231" s="28"/>
    </row>
    <row r="232" spans="14:23" ht="12.75">
      <c r="N232" s="105"/>
      <c r="O232" s="28"/>
      <c r="P232" s="28"/>
      <c r="Q232" s="28"/>
      <c r="R232" s="28"/>
      <c r="S232" s="55"/>
      <c r="T232" s="55"/>
      <c r="U232" s="102"/>
      <c r="V232" s="55"/>
      <c r="W232" s="28"/>
    </row>
    <row r="233" spans="14:23" ht="12.75">
      <c r="N233" s="105"/>
      <c r="O233" s="28"/>
      <c r="P233" s="28"/>
      <c r="Q233" s="28"/>
      <c r="R233" s="28"/>
      <c r="S233" s="55"/>
      <c r="T233" s="55"/>
      <c r="U233" s="102"/>
      <c r="V233" s="55"/>
      <c r="W233" s="28"/>
    </row>
    <row r="234" spans="14:23" ht="12.75">
      <c r="N234" s="105"/>
      <c r="O234" s="28"/>
      <c r="P234" s="28"/>
      <c r="Q234" s="28"/>
      <c r="R234" s="28"/>
      <c r="S234" s="55"/>
      <c r="T234" s="55"/>
      <c r="U234" s="102"/>
      <c r="V234" s="55"/>
      <c r="W234" s="28"/>
    </row>
    <row r="235" spans="14:23" ht="12.75">
      <c r="N235" s="105"/>
      <c r="O235" s="28"/>
      <c r="P235" s="28"/>
      <c r="Q235" s="28"/>
      <c r="R235" s="28"/>
      <c r="S235" s="55"/>
      <c r="T235" s="55"/>
      <c r="U235" s="102"/>
      <c r="V235" s="55"/>
      <c r="W235" s="28"/>
    </row>
    <row r="236" spans="14:23" ht="12.75">
      <c r="N236" s="105"/>
      <c r="O236" s="28"/>
      <c r="P236" s="28"/>
      <c r="Q236" s="28"/>
      <c r="R236" s="28"/>
      <c r="S236" s="55"/>
      <c r="T236" s="55"/>
      <c r="U236" s="102"/>
      <c r="V236" s="55"/>
      <c r="W236" s="28"/>
    </row>
    <row r="237" spans="14:23" ht="12.75">
      <c r="N237" s="105"/>
      <c r="O237" s="28"/>
      <c r="P237" s="28"/>
      <c r="Q237" s="28"/>
      <c r="R237" s="28"/>
      <c r="S237" s="55"/>
      <c r="T237" s="55"/>
      <c r="U237" s="102"/>
      <c r="V237" s="55"/>
      <c r="W237" s="28"/>
    </row>
    <row r="238" spans="14:23" ht="12.75">
      <c r="N238" s="105"/>
      <c r="O238" s="28"/>
      <c r="P238" s="28"/>
      <c r="Q238" s="28"/>
      <c r="R238" s="28"/>
      <c r="S238" s="55"/>
      <c r="T238" s="55"/>
      <c r="U238" s="102"/>
      <c r="V238" s="55"/>
      <c r="W238" s="28"/>
    </row>
    <row r="239" spans="14:23" ht="12.75">
      <c r="N239" s="105"/>
      <c r="O239" s="28"/>
      <c r="P239" s="28"/>
      <c r="Q239" s="28"/>
      <c r="R239" s="28"/>
      <c r="S239" s="55"/>
      <c r="T239" s="55"/>
      <c r="U239" s="102"/>
      <c r="V239" s="55"/>
      <c r="W239" s="28"/>
    </row>
    <row r="240" spans="14:23" ht="12.75">
      <c r="N240" s="105"/>
      <c r="O240" s="28"/>
      <c r="P240" s="28"/>
      <c r="Q240" s="28"/>
      <c r="R240" s="28"/>
      <c r="S240" s="55"/>
      <c r="T240" s="55"/>
      <c r="U240" s="102"/>
      <c r="V240" s="55"/>
      <c r="W240" s="28"/>
    </row>
    <row r="241" spans="14:23" ht="12.75">
      <c r="N241" s="105"/>
      <c r="O241" s="28"/>
      <c r="P241" s="28"/>
      <c r="Q241" s="28"/>
      <c r="R241" s="28"/>
      <c r="S241" s="55"/>
      <c r="T241" s="55"/>
      <c r="U241" s="102"/>
      <c r="V241" s="55"/>
      <c r="W241" s="28"/>
    </row>
    <row r="242" spans="14:23" ht="12.75">
      <c r="N242" s="105"/>
      <c r="O242" s="28"/>
      <c r="P242" s="28"/>
      <c r="Q242" s="28"/>
      <c r="R242" s="28"/>
      <c r="S242" s="55"/>
      <c r="T242" s="55"/>
      <c r="U242" s="102"/>
      <c r="V242" s="55"/>
      <c r="W242" s="28"/>
    </row>
    <row r="243" spans="14:23" ht="12.75">
      <c r="N243" s="105"/>
      <c r="O243" s="28"/>
      <c r="P243" s="28"/>
      <c r="Q243" s="28"/>
      <c r="R243" s="28"/>
      <c r="S243" s="55"/>
      <c r="T243" s="55"/>
      <c r="U243" s="102"/>
      <c r="V243" s="55"/>
      <c r="W243" s="28"/>
    </row>
    <row r="244" spans="14:23" ht="12.75">
      <c r="N244" s="105"/>
      <c r="O244" s="28"/>
      <c r="P244" s="28"/>
      <c r="Q244" s="28"/>
      <c r="R244" s="28"/>
      <c r="S244" s="55"/>
      <c r="T244" s="55"/>
      <c r="U244" s="102"/>
      <c r="V244" s="55"/>
      <c r="W244" s="28"/>
    </row>
    <row r="245" spans="14:23" ht="12.75">
      <c r="N245" s="105"/>
      <c r="O245" s="28"/>
      <c r="P245" s="28"/>
      <c r="Q245" s="28"/>
      <c r="R245" s="28"/>
      <c r="S245" s="55"/>
      <c r="T245" s="55"/>
      <c r="U245" s="102"/>
      <c r="V245" s="55"/>
      <c r="W245" s="28"/>
    </row>
    <row r="246" spans="14:23" ht="12.75">
      <c r="N246" s="105"/>
      <c r="O246" s="28"/>
      <c r="P246" s="28"/>
      <c r="Q246" s="28"/>
      <c r="R246" s="28"/>
      <c r="S246" s="55"/>
      <c r="T246" s="55"/>
      <c r="U246" s="102"/>
      <c r="V246" s="55"/>
      <c r="W246" s="28"/>
    </row>
    <row r="247" spans="14:23" ht="12.75">
      <c r="N247" s="105"/>
      <c r="O247" s="28"/>
      <c r="P247" s="28"/>
      <c r="Q247" s="28"/>
      <c r="R247" s="28"/>
      <c r="S247" s="55"/>
      <c r="T247" s="55"/>
      <c r="U247" s="102"/>
      <c r="V247" s="55"/>
      <c r="W247" s="28"/>
    </row>
    <row r="248" spans="14:23" ht="12.75">
      <c r="N248" s="105"/>
      <c r="O248" s="28"/>
      <c r="P248" s="28"/>
      <c r="Q248" s="28"/>
      <c r="R248" s="28"/>
      <c r="S248" s="55"/>
      <c r="T248" s="55"/>
      <c r="U248" s="102"/>
      <c r="V248" s="55"/>
      <c r="W248" s="28"/>
    </row>
    <row r="249" spans="14:23" ht="12.75">
      <c r="N249" s="105"/>
      <c r="O249" s="28"/>
      <c r="P249" s="28"/>
      <c r="Q249" s="28"/>
      <c r="R249" s="28"/>
      <c r="S249" s="55"/>
      <c r="T249" s="55"/>
      <c r="U249" s="102"/>
      <c r="V249" s="55"/>
      <c r="W249" s="28"/>
    </row>
    <row r="250" spans="14:23" ht="12.75">
      <c r="N250" s="105"/>
      <c r="O250" s="28"/>
      <c r="P250" s="28"/>
      <c r="Q250" s="28"/>
      <c r="R250" s="28"/>
      <c r="S250" s="55"/>
      <c r="T250" s="55"/>
      <c r="U250" s="102"/>
      <c r="V250" s="55"/>
      <c r="W250" s="28"/>
    </row>
    <row r="251" spans="14:23" ht="12.75">
      <c r="N251" s="105"/>
      <c r="O251" s="28"/>
      <c r="P251" s="28"/>
      <c r="Q251" s="28"/>
      <c r="R251" s="28"/>
      <c r="S251" s="55"/>
      <c r="T251" s="55"/>
      <c r="U251" s="102"/>
      <c r="V251" s="55"/>
      <c r="W251" s="28"/>
    </row>
    <row r="252" spans="14:23" ht="12.75">
      <c r="N252" s="105"/>
      <c r="O252" s="28"/>
      <c r="P252" s="28"/>
      <c r="Q252" s="28"/>
      <c r="R252" s="28"/>
      <c r="S252" s="55"/>
      <c r="T252" s="55"/>
      <c r="U252" s="102"/>
      <c r="V252" s="55"/>
      <c r="W252" s="28"/>
    </row>
    <row r="253" spans="14:23" ht="12.75">
      <c r="N253" s="105"/>
      <c r="O253" s="28"/>
      <c r="P253" s="28"/>
      <c r="Q253" s="28"/>
      <c r="R253" s="28"/>
      <c r="S253" s="55"/>
      <c r="T253" s="55"/>
      <c r="U253" s="102"/>
      <c r="V253" s="55"/>
      <c r="W253" s="28"/>
    </row>
    <row r="254" spans="14:23" ht="12.75">
      <c r="N254" s="105"/>
      <c r="O254" s="28"/>
      <c r="P254" s="28"/>
      <c r="Q254" s="28"/>
      <c r="R254" s="28"/>
      <c r="S254" s="55"/>
      <c r="T254" s="55"/>
      <c r="U254" s="102"/>
      <c r="V254" s="55"/>
      <c r="W254" s="28"/>
    </row>
    <row r="255" spans="14:23" ht="12.75">
      <c r="N255" s="105"/>
      <c r="O255" s="28"/>
      <c r="P255" s="28"/>
      <c r="Q255" s="28"/>
      <c r="R255" s="28"/>
      <c r="S255" s="55"/>
      <c r="T255" s="55"/>
      <c r="U255" s="102"/>
      <c r="V255" s="55"/>
      <c r="W255" s="28"/>
    </row>
    <row r="256" spans="14:23" ht="12.75">
      <c r="N256" s="105"/>
      <c r="O256" s="28"/>
      <c r="P256" s="28"/>
      <c r="Q256" s="28"/>
      <c r="R256" s="28"/>
      <c r="S256" s="55"/>
      <c r="T256" s="55"/>
      <c r="U256" s="102"/>
      <c r="V256" s="55"/>
      <c r="W256" s="28"/>
    </row>
    <row r="257" spans="14:23" ht="12.75">
      <c r="N257" s="105"/>
      <c r="O257" s="28"/>
      <c r="P257" s="28"/>
      <c r="Q257" s="28"/>
      <c r="R257" s="28"/>
      <c r="S257" s="55"/>
      <c r="T257" s="55"/>
      <c r="U257" s="102"/>
      <c r="V257" s="55"/>
      <c r="W257" s="28"/>
    </row>
    <row r="258" spans="14:23" ht="12.75">
      <c r="N258" s="105"/>
      <c r="O258" s="28"/>
      <c r="P258" s="28"/>
      <c r="Q258" s="28"/>
      <c r="R258" s="28"/>
      <c r="S258" s="55"/>
      <c r="T258" s="55"/>
      <c r="U258" s="102"/>
      <c r="V258" s="55"/>
      <c r="W258" s="28"/>
    </row>
    <row r="259" spans="14:23" ht="12.75">
      <c r="N259" s="105"/>
      <c r="O259" s="28"/>
      <c r="P259" s="28"/>
      <c r="Q259" s="28"/>
      <c r="R259" s="28"/>
      <c r="S259" s="55"/>
      <c r="T259" s="55"/>
      <c r="U259" s="102"/>
      <c r="V259" s="55"/>
      <c r="W259" s="28"/>
    </row>
    <row r="260" spans="14:23" ht="12.75">
      <c r="N260" s="105"/>
      <c r="O260" s="28"/>
      <c r="P260" s="28"/>
      <c r="Q260" s="28"/>
      <c r="R260" s="28"/>
      <c r="S260" s="55"/>
      <c r="T260" s="55"/>
      <c r="U260" s="102"/>
      <c r="V260" s="55"/>
      <c r="W260" s="28"/>
    </row>
    <row r="261" spans="14:23" ht="12.75">
      <c r="N261" s="105"/>
      <c r="O261" s="28"/>
      <c r="P261" s="28"/>
      <c r="Q261" s="28"/>
      <c r="R261" s="28"/>
      <c r="S261" s="55"/>
      <c r="T261" s="55"/>
      <c r="U261" s="102"/>
      <c r="V261" s="55"/>
      <c r="W261" s="28"/>
    </row>
    <row r="262" spans="14:23" ht="12.75">
      <c r="N262" s="105"/>
      <c r="O262" s="28"/>
      <c r="P262" s="28"/>
      <c r="Q262" s="28"/>
      <c r="R262" s="28"/>
      <c r="S262" s="55"/>
      <c r="T262" s="55"/>
      <c r="U262" s="102"/>
      <c r="V262" s="55"/>
      <c r="W262" s="28"/>
    </row>
    <row r="263" spans="14:23" ht="12.75">
      <c r="N263" s="105"/>
      <c r="O263" s="28"/>
      <c r="P263" s="28"/>
      <c r="Q263" s="28"/>
      <c r="R263" s="28"/>
      <c r="S263" s="55"/>
      <c r="T263" s="55"/>
      <c r="U263" s="102"/>
      <c r="V263" s="55"/>
      <c r="W263" s="28"/>
    </row>
    <row r="264" spans="14:23" ht="12.75">
      <c r="N264" s="105"/>
      <c r="O264" s="28"/>
      <c r="P264" s="28"/>
      <c r="Q264" s="28"/>
      <c r="R264" s="28"/>
      <c r="S264" s="55"/>
      <c r="T264" s="55"/>
      <c r="U264" s="102"/>
      <c r="V264" s="55"/>
      <c r="W264" s="28"/>
    </row>
    <row r="265" spans="14:23" ht="12.75">
      <c r="N265" s="105"/>
      <c r="O265" s="28"/>
      <c r="P265" s="28"/>
      <c r="Q265" s="28"/>
      <c r="R265" s="28"/>
      <c r="S265" s="55"/>
      <c r="T265" s="55"/>
      <c r="U265" s="102"/>
      <c r="V265" s="55"/>
      <c r="W265" s="28"/>
    </row>
    <row r="266" spans="14:23" ht="12.75">
      <c r="N266" s="105"/>
      <c r="O266" s="28"/>
      <c r="P266" s="28"/>
      <c r="Q266" s="28"/>
      <c r="R266" s="28"/>
      <c r="S266" s="55"/>
      <c r="T266" s="55"/>
      <c r="U266" s="102"/>
      <c r="V266" s="55"/>
      <c r="W266" s="28"/>
    </row>
    <row r="267" spans="14:23" ht="12.75">
      <c r="N267" s="105"/>
      <c r="O267" s="28"/>
      <c r="P267" s="28"/>
      <c r="Q267" s="28"/>
      <c r="R267" s="28"/>
      <c r="S267" s="55"/>
      <c r="T267" s="55"/>
      <c r="U267" s="102"/>
      <c r="V267" s="55"/>
      <c r="W267" s="28"/>
    </row>
    <row r="268" spans="14:23" ht="12.75">
      <c r="N268" s="105"/>
      <c r="O268" s="28"/>
      <c r="P268" s="28"/>
      <c r="Q268" s="28"/>
      <c r="R268" s="28"/>
      <c r="S268" s="55"/>
      <c r="T268" s="55"/>
      <c r="U268" s="102"/>
      <c r="V268" s="55"/>
      <c r="W268" s="28"/>
    </row>
    <row r="269" spans="14:23" ht="12.75">
      <c r="N269" s="105"/>
      <c r="O269" s="28"/>
      <c r="P269" s="28"/>
      <c r="Q269" s="28"/>
      <c r="R269" s="28"/>
      <c r="S269" s="55"/>
      <c r="T269" s="55"/>
      <c r="U269" s="102"/>
      <c r="V269" s="55"/>
      <c r="W269" s="28"/>
    </row>
    <row r="270" spans="14:23" ht="12.75">
      <c r="N270" s="105"/>
      <c r="O270" s="28"/>
      <c r="P270" s="28"/>
      <c r="Q270" s="28"/>
      <c r="R270" s="28"/>
      <c r="S270" s="55"/>
      <c r="T270" s="55"/>
      <c r="U270" s="102"/>
      <c r="V270" s="55"/>
      <c r="W270" s="28"/>
    </row>
    <row r="271" spans="14:23" ht="12.75">
      <c r="N271" s="105"/>
      <c r="O271" s="28"/>
      <c r="P271" s="28"/>
      <c r="Q271" s="28"/>
      <c r="R271" s="28"/>
      <c r="S271" s="55"/>
      <c r="T271" s="55"/>
      <c r="U271" s="102"/>
      <c r="V271" s="55"/>
      <c r="W271" s="28"/>
    </row>
    <row r="272" spans="14:23" ht="12.75">
      <c r="N272" s="105"/>
      <c r="O272" s="28"/>
      <c r="P272" s="28"/>
      <c r="Q272" s="28"/>
      <c r="R272" s="28"/>
      <c r="S272" s="55"/>
      <c r="T272" s="55"/>
      <c r="U272" s="102"/>
      <c r="V272" s="55"/>
      <c r="W272" s="28"/>
    </row>
    <row r="273" spans="14:23" ht="12.75">
      <c r="N273" s="105"/>
      <c r="O273" s="28"/>
      <c r="P273" s="28"/>
      <c r="Q273" s="28"/>
      <c r="R273" s="28"/>
      <c r="S273" s="55"/>
      <c r="T273" s="55"/>
      <c r="U273" s="102"/>
      <c r="V273" s="55"/>
      <c r="W273" s="28"/>
    </row>
    <row r="274" spans="14:23" ht="12.75">
      <c r="N274" s="105"/>
      <c r="O274" s="28"/>
      <c r="P274" s="28"/>
      <c r="Q274" s="28"/>
      <c r="R274" s="28"/>
      <c r="S274" s="55"/>
      <c r="T274" s="55"/>
      <c r="U274" s="102"/>
      <c r="V274" s="55"/>
      <c r="W274" s="28"/>
    </row>
    <row r="275" spans="14:23" ht="12.75">
      <c r="N275" s="105"/>
      <c r="O275" s="28"/>
      <c r="P275" s="28"/>
      <c r="Q275" s="28"/>
      <c r="R275" s="28"/>
      <c r="S275" s="55"/>
      <c r="T275" s="55"/>
      <c r="U275" s="102"/>
      <c r="V275" s="55"/>
      <c r="W275" s="28"/>
    </row>
    <row r="276" spans="14:23" ht="12.75">
      <c r="N276" s="105"/>
      <c r="O276" s="28"/>
      <c r="P276" s="28"/>
      <c r="Q276" s="28"/>
      <c r="R276" s="28"/>
      <c r="S276" s="55"/>
      <c r="T276" s="55"/>
      <c r="U276" s="102"/>
      <c r="V276" s="55"/>
      <c r="W276" s="28"/>
    </row>
    <row r="277" spans="14:23" ht="12.75">
      <c r="N277" s="105"/>
      <c r="O277" s="28"/>
      <c r="P277" s="28"/>
      <c r="Q277" s="28"/>
      <c r="R277" s="28"/>
      <c r="S277" s="55"/>
      <c r="T277" s="55"/>
      <c r="U277" s="102"/>
      <c r="V277" s="55"/>
      <c r="W277" s="28"/>
    </row>
    <row r="278" spans="14:23" ht="12.75">
      <c r="N278" s="105"/>
      <c r="O278" s="28"/>
      <c r="P278" s="28"/>
      <c r="Q278" s="28"/>
      <c r="R278" s="28"/>
      <c r="S278" s="55"/>
      <c r="T278" s="55"/>
      <c r="U278" s="102"/>
      <c r="V278" s="55"/>
      <c r="W278" s="28"/>
    </row>
    <row r="279" spans="14:23" ht="12.75">
      <c r="N279" s="105"/>
      <c r="O279" s="28"/>
      <c r="P279" s="28"/>
      <c r="Q279" s="28"/>
      <c r="R279" s="28"/>
      <c r="S279" s="55"/>
      <c r="T279" s="55"/>
      <c r="U279" s="102"/>
      <c r="V279" s="55"/>
      <c r="W279" s="28"/>
    </row>
    <row r="280" spans="14:23" ht="12.75">
      <c r="N280" s="105"/>
      <c r="O280" s="28"/>
      <c r="P280" s="28"/>
      <c r="Q280" s="28"/>
      <c r="R280" s="28"/>
      <c r="S280" s="55"/>
      <c r="T280" s="55"/>
      <c r="U280" s="102"/>
      <c r="V280" s="55"/>
      <c r="W280" s="28"/>
    </row>
    <row r="281" spans="14:23" ht="12.75">
      <c r="N281" s="105"/>
      <c r="O281" s="28"/>
      <c r="P281" s="28"/>
      <c r="Q281" s="28"/>
      <c r="R281" s="28"/>
      <c r="S281" s="55"/>
      <c r="T281" s="55"/>
      <c r="U281" s="102"/>
      <c r="V281" s="55"/>
      <c r="W281" s="28"/>
    </row>
    <row r="282" spans="14:23" ht="12.75">
      <c r="N282" s="105"/>
      <c r="O282" s="28"/>
      <c r="P282" s="28"/>
      <c r="Q282" s="28"/>
      <c r="R282" s="28"/>
      <c r="S282" s="55"/>
      <c r="T282" s="55"/>
      <c r="U282" s="102"/>
      <c r="V282" s="55"/>
      <c r="W282" s="28"/>
    </row>
    <row r="283" spans="14:23" ht="12.75">
      <c r="N283" s="105"/>
      <c r="O283" s="28"/>
      <c r="P283" s="28"/>
      <c r="Q283" s="28"/>
      <c r="R283" s="28"/>
      <c r="S283" s="55"/>
      <c r="T283" s="55"/>
      <c r="U283" s="102"/>
      <c r="V283" s="55"/>
      <c r="W283" s="28"/>
    </row>
    <row r="284" spans="14:23" ht="12.75">
      <c r="N284" s="105"/>
      <c r="O284" s="28"/>
      <c r="P284" s="28"/>
      <c r="Q284" s="28"/>
      <c r="R284" s="28"/>
      <c r="S284" s="55"/>
      <c r="T284" s="55"/>
      <c r="U284" s="102"/>
      <c r="V284" s="55"/>
      <c r="W284" s="28"/>
    </row>
    <row r="285" spans="14:23" ht="12.75">
      <c r="N285" s="105"/>
      <c r="O285" s="28"/>
      <c r="P285" s="28"/>
      <c r="Q285" s="28"/>
      <c r="R285" s="28"/>
      <c r="S285" s="55"/>
      <c r="T285" s="55"/>
      <c r="U285" s="102"/>
      <c r="V285" s="55"/>
      <c r="W285" s="28"/>
    </row>
    <row r="286" spans="14:23" ht="12.75">
      <c r="N286" s="105"/>
      <c r="O286" s="28"/>
      <c r="P286" s="28"/>
      <c r="Q286" s="28"/>
      <c r="R286" s="28"/>
      <c r="S286" s="55"/>
      <c r="T286" s="55"/>
      <c r="U286" s="102"/>
      <c r="V286" s="55"/>
      <c r="W286" s="28"/>
    </row>
    <row r="287" spans="14:23" ht="12.75">
      <c r="N287" s="105"/>
      <c r="O287" s="28"/>
      <c r="P287" s="28"/>
      <c r="Q287" s="28"/>
      <c r="R287" s="28"/>
      <c r="S287" s="55"/>
      <c r="T287" s="55"/>
      <c r="U287" s="102"/>
      <c r="V287" s="55"/>
      <c r="W287" s="28"/>
    </row>
    <row r="288" spans="14:23" ht="12.75">
      <c r="N288" s="105"/>
      <c r="O288" s="28"/>
      <c r="P288" s="28"/>
      <c r="Q288" s="28"/>
      <c r="R288" s="28"/>
      <c r="S288" s="55"/>
      <c r="T288" s="55"/>
      <c r="U288" s="102"/>
      <c r="V288" s="55"/>
      <c r="W288" s="28"/>
    </row>
    <row r="289" spans="14:23" ht="12.75">
      <c r="N289" s="105"/>
      <c r="O289" s="28"/>
      <c r="P289" s="28"/>
      <c r="Q289" s="28"/>
      <c r="R289" s="28"/>
      <c r="S289" s="55"/>
      <c r="T289" s="55"/>
      <c r="U289" s="102"/>
      <c r="V289" s="55"/>
      <c r="W289" s="28"/>
    </row>
    <row r="290" spans="14:23" ht="12.75">
      <c r="N290" s="105"/>
      <c r="O290" s="28"/>
      <c r="P290" s="28"/>
      <c r="Q290" s="28"/>
      <c r="R290" s="28"/>
      <c r="S290" s="55"/>
      <c r="T290" s="55"/>
      <c r="U290" s="102"/>
      <c r="V290" s="55"/>
      <c r="W290" s="28"/>
    </row>
    <row r="291" spans="14:23" ht="12.75">
      <c r="N291" s="105"/>
      <c r="O291" s="28"/>
      <c r="P291" s="28"/>
      <c r="Q291" s="28"/>
      <c r="R291" s="28"/>
      <c r="S291" s="55"/>
      <c r="T291" s="55"/>
      <c r="U291" s="102"/>
      <c r="V291" s="55"/>
      <c r="W291" s="28"/>
    </row>
    <row r="292" spans="14:23" ht="12.75">
      <c r="N292" s="105"/>
      <c r="O292" s="28"/>
      <c r="P292" s="28"/>
      <c r="Q292" s="28"/>
      <c r="R292" s="28"/>
      <c r="S292" s="55"/>
      <c r="T292" s="55"/>
      <c r="U292" s="102"/>
      <c r="V292" s="55"/>
      <c r="W292" s="28"/>
    </row>
    <row r="293" spans="14:23" ht="12.75">
      <c r="N293" s="105"/>
      <c r="O293" s="28"/>
      <c r="P293" s="28"/>
      <c r="Q293" s="28"/>
      <c r="R293" s="28"/>
      <c r="S293" s="55"/>
      <c r="T293" s="55"/>
      <c r="U293" s="102"/>
      <c r="V293" s="55"/>
      <c r="W293" s="28"/>
    </row>
    <row r="294" spans="14:23" ht="12.75">
      <c r="N294" s="105"/>
      <c r="O294" s="28"/>
      <c r="P294" s="28"/>
      <c r="Q294" s="28"/>
      <c r="R294" s="28"/>
      <c r="S294" s="55"/>
      <c r="T294" s="55"/>
      <c r="U294" s="102"/>
      <c r="V294" s="55"/>
      <c r="W294" s="28"/>
    </row>
    <row r="295" spans="14:23" ht="12.75">
      <c r="N295" s="105"/>
      <c r="O295" s="28"/>
      <c r="P295" s="28"/>
      <c r="Q295" s="28"/>
      <c r="R295" s="28"/>
      <c r="S295" s="55"/>
      <c r="T295" s="55"/>
      <c r="U295" s="102"/>
      <c r="V295" s="55"/>
      <c r="W295" s="28"/>
    </row>
    <row r="296" spans="14:23" ht="12.75">
      <c r="N296" s="105"/>
      <c r="O296" s="28"/>
      <c r="P296" s="28"/>
      <c r="Q296" s="28"/>
      <c r="R296" s="28"/>
      <c r="S296" s="55"/>
      <c r="T296" s="55"/>
      <c r="U296" s="102"/>
      <c r="V296" s="55"/>
      <c r="W296" s="28"/>
    </row>
    <row r="297" spans="14:23" ht="12.75">
      <c r="N297" s="105"/>
      <c r="O297" s="28"/>
      <c r="P297" s="28"/>
      <c r="Q297" s="28"/>
      <c r="R297" s="28"/>
      <c r="S297" s="55"/>
      <c r="T297" s="55"/>
      <c r="U297" s="102"/>
      <c r="V297" s="55"/>
      <c r="W297" s="28"/>
    </row>
    <row r="298" spans="14:23" ht="12.75">
      <c r="N298" s="105"/>
      <c r="O298" s="28"/>
      <c r="P298" s="28"/>
      <c r="Q298" s="28"/>
      <c r="R298" s="28"/>
      <c r="S298" s="55"/>
      <c r="T298" s="55"/>
      <c r="U298" s="102"/>
      <c r="V298" s="55"/>
      <c r="W298" s="28"/>
    </row>
    <row r="299" spans="14:23" ht="12.75">
      <c r="N299" s="105"/>
      <c r="O299" s="28"/>
      <c r="P299" s="28"/>
      <c r="Q299" s="28"/>
      <c r="R299" s="28"/>
      <c r="S299" s="55"/>
      <c r="T299" s="55"/>
      <c r="U299" s="102"/>
      <c r="V299" s="55"/>
      <c r="W299" s="28"/>
    </row>
    <row r="300" spans="14:23" ht="12.75">
      <c r="N300" s="105"/>
      <c r="O300" s="28"/>
      <c r="P300" s="28"/>
      <c r="Q300" s="28"/>
      <c r="R300" s="28"/>
      <c r="S300" s="55"/>
      <c r="T300" s="55"/>
      <c r="U300" s="102"/>
      <c r="V300" s="55"/>
      <c r="W300" s="28"/>
    </row>
    <row r="301" spans="14:23" ht="12.75">
      <c r="N301" s="105"/>
      <c r="O301" s="28"/>
      <c r="P301" s="28"/>
      <c r="Q301" s="28"/>
      <c r="R301" s="28"/>
      <c r="S301" s="55"/>
      <c r="T301" s="55"/>
      <c r="U301" s="102"/>
      <c r="V301" s="55"/>
      <c r="W301" s="28"/>
    </row>
    <row r="302" spans="14:23" ht="12.75">
      <c r="N302" s="105"/>
      <c r="O302" s="28"/>
      <c r="P302" s="28"/>
      <c r="Q302" s="28"/>
      <c r="R302" s="28"/>
      <c r="S302" s="55"/>
      <c r="T302" s="55"/>
      <c r="U302" s="102"/>
      <c r="V302" s="55"/>
      <c r="W302" s="28"/>
    </row>
    <row r="303" spans="14:23" ht="12.75">
      <c r="N303" s="105"/>
      <c r="O303" s="28"/>
      <c r="P303" s="28"/>
      <c r="Q303" s="28"/>
      <c r="R303" s="28"/>
      <c r="S303" s="55"/>
      <c r="T303" s="55"/>
      <c r="U303" s="102"/>
      <c r="V303" s="55"/>
      <c r="W303" s="28"/>
    </row>
    <row r="304" spans="14:23" ht="12.75">
      <c r="N304" s="105"/>
      <c r="O304" s="28"/>
      <c r="P304" s="28"/>
      <c r="Q304" s="28"/>
      <c r="R304" s="28"/>
      <c r="S304" s="55"/>
      <c r="T304" s="55"/>
      <c r="U304" s="102"/>
      <c r="V304" s="55"/>
      <c r="W304" s="28"/>
    </row>
    <row r="305" spans="14:23" ht="12.75">
      <c r="N305" s="105"/>
      <c r="O305" s="28"/>
      <c r="P305" s="28"/>
      <c r="Q305" s="28"/>
      <c r="R305" s="28"/>
      <c r="S305" s="55"/>
      <c r="T305" s="55"/>
      <c r="U305" s="102"/>
      <c r="V305" s="55"/>
      <c r="W305" s="28"/>
    </row>
    <row r="306" spans="14:23" ht="12.75">
      <c r="N306" s="105"/>
      <c r="O306" s="28"/>
      <c r="P306" s="28"/>
      <c r="Q306" s="28"/>
      <c r="R306" s="28"/>
      <c r="S306" s="55"/>
      <c r="T306" s="55"/>
      <c r="U306" s="102"/>
      <c r="V306" s="55"/>
      <c r="W306" s="28"/>
    </row>
    <row r="307" spans="14:23" ht="12.75">
      <c r="N307" s="105"/>
      <c r="O307" s="28"/>
      <c r="P307" s="28"/>
      <c r="Q307" s="28"/>
      <c r="R307" s="28"/>
      <c r="S307" s="55"/>
      <c r="T307" s="55"/>
      <c r="U307" s="102"/>
      <c r="V307" s="55"/>
      <c r="W307" s="28"/>
    </row>
    <row r="308" spans="14:23" ht="12.75">
      <c r="N308" s="105"/>
      <c r="O308" s="28"/>
      <c r="P308" s="28"/>
      <c r="Q308" s="28"/>
      <c r="R308" s="28"/>
      <c r="S308" s="55"/>
      <c r="T308" s="55"/>
      <c r="U308" s="102"/>
      <c r="V308" s="55"/>
      <c r="W308" s="28"/>
    </row>
    <row r="309" spans="14:23" ht="12.75">
      <c r="N309" s="105"/>
      <c r="O309" s="28"/>
      <c r="P309" s="28"/>
      <c r="Q309" s="28"/>
      <c r="R309" s="28"/>
      <c r="S309" s="55"/>
      <c r="T309" s="55"/>
      <c r="U309" s="102"/>
      <c r="V309" s="55"/>
      <c r="W309" s="28"/>
    </row>
    <row r="310" spans="14:23" ht="12.75">
      <c r="N310" s="105"/>
      <c r="O310" s="28"/>
      <c r="P310" s="28"/>
      <c r="Q310" s="28"/>
      <c r="R310" s="28"/>
      <c r="S310" s="55"/>
      <c r="T310" s="55"/>
      <c r="U310" s="102"/>
      <c r="V310" s="55"/>
      <c r="W310" s="28"/>
    </row>
    <row r="311" spans="14:23" ht="12.75">
      <c r="N311" s="105"/>
      <c r="O311" s="28"/>
      <c r="P311" s="28"/>
      <c r="Q311" s="28"/>
      <c r="R311" s="28"/>
      <c r="S311" s="55"/>
      <c r="T311" s="55"/>
      <c r="U311" s="102"/>
      <c r="V311" s="55"/>
      <c r="W311" s="28"/>
    </row>
    <row r="312" spans="14:23" ht="12.75">
      <c r="N312" s="105"/>
      <c r="O312" s="28"/>
      <c r="P312" s="28"/>
      <c r="Q312" s="28"/>
      <c r="R312" s="28"/>
      <c r="S312" s="55"/>
      <c r="T312" s="55"/>
      <c r="U312" s="102"/>
      <c r="V312" s="55"/>
      <c r="W312" s="28"/>
    </row>
    <row r="313" spans="14:23" ht="12.75">
      <c r="N313" s="105"/>
      <c r="O313" s="28"/>
      <c r="P313" s="28"/>
      <c r="Q313" s="28"/>
      <c r="R313" s="28"/>
      <c r="S313" s="55"/>
      <c r="T313" s="55"/>
      <c r="U313" s="102"/>
      <c r="V313" s="55"/>
      <c r="W313" s="28"/>
    </row>
    <row r="314" spans="14:23" ht="12.75">
      <c r="N314" s="105"/>
      <c r="O314" s="28"/>
      <c r="P314" s="28"/>
      <c r="Q314" s="28"/>
      <c r="R314" s="28"/>
      <c r="S314" s="55"/>
      <c r="T314" s="55"/>
      <c r="U314" s="102"/>
      <c r="V314" s="55"/>
      <c r="W314" s="28"/>
    </row>
    <row r="315" spans="14:23" ht="12.75">
      <c r="N315" s="105"/>
      <c r="O315" s="28"/>
      <c r="P315" s="28"/>
      <c r="Q315" s="28"/>
      <c r="R315" s="28"/>
      <c r="S315" s="55"/>
      <c r="T315" s="55"/>
      <c r="U315" s="102"/>
      <c r="V315" s="55"/>
      <c r="W315" s="28"/>
    </row>
    <row r="316" spans="14:23" ht="12.75">
      <c r="N316" s="105"/>
      <c r="O316" s="28"/>
      <c r="P316" s="28"/>
      <c r="Q316" s="28"/>
      <c r="R316" s="28"/>
      <c r="S316" s="55"/>
      <c r="T316" s="55"/>
      <c r="U316" s="102"/>
      <c r="V316" s="55"/>
      <c r="W316" s="28"/>
    </row>
    <row r="317" spans="14:23" ht="12.75">
      <c r="N317" s="105"/>
      <c r="O317" s="28"/>
      <c r="P317" s="28"/>
      <c r="Q317" s="28"/>
      <c r="R317" s="28"/>
      <c r="S317" s="55"/>
      <c r="T317" s="55"/>
      <c r="U317" s="102"/>
      <c r="V317" s="55"/>
      <c r="W317" s="28"/>
    </row>
    <row r="318" spans="14:23" ht="12.75">
      <c r="N318" s="105"/>
      <c r="O318" s="28"/>
      <c r="P318" s="28"/>
      <c r="Q318" s="28"/>
      <c r="R318" s="28"/>
      <c r="S318" s="55"/>
      <c r="T318" s="55"/>
      <c r="U318" s="102"/>
      <c r="V318" s="55"/>
      <c r="W318" s="28"/>
    </row>
    <row r="319" spans="14:23" ht="12.75">
      <c r="N319" s="105"/>
      <c r="O319" s="28"/>
      <c r="P319" s="28"/>
      <c r="Q319" s="28"/>
      <c r="R319" s="28"/>
      <c r="S319" s="55"/>
      <c r="T319" s="55"/>
      <c r="U319" s="102"/>
      <c r="V319" s="55"/>
      <c r="W319" s="28"/>
    </row>
    <row r="320" spans="14:23" ht="12.75">
      <c r="N320" s="105"/>
      <c r="O320" s="28"/>
      <c r="P320" s="28"/>
      <c r="Q320" s="28"/>
      <c r="R320" s="28"/>
      <c r="S320" s="55"/>
      <c r="T320" s="55"/>
      <c r="U320" s="102"/>
      <c r="V320" s="55"/>
      <c r="W320" s="28"/>
    </row>
    <row r="321" spans="14:23" ht="12.75">
      <c r="N321" s="105"/>
      <c r="O321" s="28"/>
      <c r="P321" s="28"/>
      <c r="Q321" s="28"/>
      <c r="R321" s="28"/>
      <c r="S321" s="55"/>
      <c r="T321" s="55"/>
      <c r="U321" s="102"/>
      <c r="V321" s="55"/>
      <c r="W321" s="28"/>
    </row>
    <row r="322" spans="14:23" ht="12.75">
      <c r="N322" s="105"/>
      <c r="O322" s="28"/>
      <c r="P322" s="28"/>
      <c r="Q322" s="28"/>
      <c r="R322" s="28"/>
      <c r="S322" s="55"/>
      <c r="T322" s="55"/>
      <c r="U322" s="102"/>
      <c r="V322" s="55"/>
      <c r="W322" s="28"/>
    </row>
    <row r="323" spans="14:23" ht="12.75">
      <c r="N323" s="105"/>
      <c r="O323" s="28"/>
      <c r="P323" s="28"/>
      <c r="Q323" s="28"/>
      <c r="R323" s="28"/>
      <c r="S323" s="55"/>
      <c r="T323" s="55"/>
      <c r="U323" s="102"/>
      <c r="V323" s="55"/>
      <c r="W323" s="28"/>
    </row>
    <row r="324" spans="14:23" ht="12.75">
      <c r="N324" s="105"/>
      <c r="O324" s="28"/>
      <c r="P324" s="28"/>
      <c r="Q324" s="28"/>
      <c r="R324" s="28"/>
      <c r="S324" s="55"/>
      <c r="T324" s="55"/>
      <c r="U324" s="102"/>
      <c r="V324" s="55"/>
      <c r="W324" s="28"/>
    </row>
    <row r="325" spans="14:23" ht="12.75">
      <c r="N325" s="105"/>
      <c r="O325" s="28"/>
      <c r="P325" s="28"/>
      <c r="Q325" s="28"/>
      <c r="R325" s="28"/>
      <c r="S325" s="55"/>
      <c r="T325" s="55"/>
      <c r="U325" s="102"/>
      <c r="V325" s="55"/>
      <c r="W325" s="28"/>
    </row>
    <row r="326" spans="14:23" ht="12.75">
      <c r="N326" s="105"/>
      <c r="O326" s="28"/>
      <c r="P326" s="28"/>
      <c r="Q326" s="28"/>
      <c r="R326" s="28"/>
      <c r="S326" s="55"/>
      <c r="T326" s="55"/>
      <c r="U326" s="102"/>
      <c r="V326" s="55"/>
      <c r="W326" s="28"/>
    </row>
    <row r="327" spans="14:23" ht="12.75">
      <c r="N327" s="105"/>
      <c r="O327" s="28"/>
      <c r="P327" s="28"/>
      <c r="Q327" s="28"/>
      <c r="R327" s="28"/>
      <c r="S327" s="55"/>
      <c r="T327" s="55"/>
      <c r="U327" s="102"/>
      <c r="V327" s="55"/>
      <c r="W327" s="28"/>
    </row>
    <row r="328" spans="14:23" ht="12.75">
      <c r="N328" s="105"/>
      <c r="O328" s="28"/>
      <c r="P328" s="28"/>
      <c r="Q328" s="28"/>
      <c r="R328" s="28"/>
      <c r="S328" s="55"/>
      <c r="T328" s="55"/>
      <c r="U328" s="102"/>
      <c r="V328" s="55"/>
      <c r="W328" s="28"/>
    </row>
    <row r="329" spans="14:23" ht="12.75">
      <c r="N329" s="105"/>
      <c r="O329" s="28"/>
      <c r="P329" s="28"/>
      <c r="Q329" s="28"/>
      <c r="R329" s="28"/>
      <c r="S329" s="55"/>
      <c r="T329" s="55"/>
      <c r="U329" s="102"/>
      <c r="V329" s="55"/>
      <c r="W329" s="28"/>
    </row>
    <row r="330" spans="14:23" ht="12.75">
      <c r="N330" s="105"/>
      <c r="O330" s="28"/>
      <c r="P330" s="28"/>
      <c r="Q330" s="28"/>
      <c r="R330" s="28"/>
      <c r="S330" s="55"/>
      <c r="T330" s="55"/>
      <c r="U330" s="102"/>
      <c r="V330" s="55"/>
      <c r="W330" s="28"/>
    </row>
    <row r="331" spans="14:23" ht="12.75">
      <c r="N331" s="105"/>
      <c r="O331" s="28"/>
      <c r="P331" s="28"/>
      <c r="Q331" s="28"/>
      <c r="R331" s="28"/>
      <c r="S331" s="55"/>
      <c r="T331" s="55"/>
      <c r="U331" s="102"/>
      <c r="V331" s="55"/>
      <c r="W331" s="28"/>
    </row>
    <row r="332" spans="14:23" ht="12.75">
      <c r="N332" s="105"/>
      <c r="O332" s="28"/>
      <c r="P332" s="28"/>
      <c r="Q332" s="28"/>
      <c r="R332" s="28"/>
      <c r="S332" s="55"/>
      <c r="T332" s="55"/>
      <c r="U332" s="102"/>
      <c r="V332" s="55"/>
      <c r="W332" s="28"/>
    </row>
    <row r="333" spans="14:23" ht="12.75">
      <c r="N333" s="105"/>
      <c r="O333" s="28"/>
      <c r="P333" s="28"/>
      <c r="Q333" s="28"/>
      <c r="R333" s="28"/>
      <c r="S333" s="55"/>
      <c r="T333" s="55"/>
      <c r="U333" s="102"/>
      <c r="V333" s="55"/>
      <c r="W333" s="28"/>
    </row>
    <row r="334" spans="14:23" ht="12.75">
      <c r="N334" s="105"/>
      <c r="O334" s="28"/>
      <c r="P334" s="28"/>
      <c r="Q334" s="28"/>
      <c r="R334" s="28"/>
      <c r="S334" s="55"/>
      <c r="T334" s="55"/>
      <c r="U334" s="102"/>
      <c r="V334" s="55"/>
      <c r="W334" s="28"/>
    </row>
    <row r="335" spans="14:23" ht="12.75">
      <c r="N335" s="105"/>
      <c r="O335" s="28"/>
      <c r="P335" s="28"/>
      <c r="Q335" s="28"/>
      <c r="R335" s="28"/>
      <c r="S335" s="55"/>
      <c r="T335" s="55"/>
      <c r="U335" s="102"/>
      <c r="V335" s="55"/>
      <c r="W335" s="28"/>
    </row>
    <row r="336" spans="14:23" ht="12.75">
      <c r="N336" s="105"/>
      <c r="O336" s="28"/>
      <c r="P336" s="28"/>
      <c r="Q336" s="28"/>
      <c r="R336" s="28"/>
      <c r="S336" s="55"/>
      <c r="T336" s="55"/>
      <c r="U336" s="102"/>
      <c r="V336" s="55"/>
      <c r="W336" s="28"/>
    </row>
    <row r="337" spans="14:23" ht="12.75">
      <c r="N337" s="105"/>
      <c r="O337" s="28"/>
      <c r="P337" s="28"/>
      <c r="Q337" s="28"/>
      <c r="R337" s="28"/>
      <c r="S337" s="55"/>
      <c r="T337" s="55"/>
      <c r="U337" s="102"/>
      <c r="V337" s="55"/>
      <c r="W337" s="28"/>
    </row>
    <row r="338" spans="14:23" ht="12.75">
      <c r="N338" s="105"/>
      <c r="O338" s="28"/>
      <c r="P338" s="28"/>
      <c r="Q338" s="28"/>
      <c r="R338" s="28"/>
      <c r="S338" s="55"/>
      <c r="T338" s="55"/>
      <c r="U338" s="102"/>
      <c r="V338" s="55"/>
      <c r="W338" s="28"/>
    </row>
    <row r="339" spans="14:23" ht="12.75">
      <c r="N339" s="105"/>
      <c r="O339" s="28"/>
      <c r="P339" s="28"/>
      <c r="Q339" s="28"/>
      <c r="R339" s="28"/>
      <c r="S339" s="55"/>
      <c r="T339" s="55"/>
      <c r="U339" s="102"/>
      <c r="V339" s="55"/>
      <c r="W339" s="28"/>
    </row>
    <row r="340" spans="14:23" ht="12.75">
      <c r="N340" s="105"/>
      <c r="O340" s="28"/>
      <c r="P340" s="28"/>
      <c r="Q340" s="28"/>
      <c r="R340" s="28"/>
      <c r="S340" s="55"/>
      <c r="T340" s="55"/>
      <c r="U340" s="102"/>
      <c r="V340" s="55"/>
      <c r="W340" s="28"/>
    </row>
    <row r="341" spans="14:23" ht="12.75">
      <c r="N341" s="105"/>
      <c r="O341" s="28"/>
      <c r="P341" s="28"/>
      <c r="Q341" s="28"/>
      <c r="R341" s="28"/>
      <c r="S341" s="55"/>
      <c r="T341" s="55"/>
      <c r="U341" s="102"/>
      <c r="V341" s="55"/>
      <c r="W341" s="28"/>
    </row>
    <row r="342" spans="14:23" ht="12.75">
      <c r="N342" s="105"/>
      <c r="O342" s="28"/>
      <c r="P342" s="28"/>
      <c r="Q342" s="28"/>
      <c r="R342" s="28"/>
      <c r="S342" s="55"/>
      <c r="T342" s="55"/>
      <c r="U342" s="102"/>
      <c r="V342" s="55"/>
      <c r="W342" s="28"/>
    </row>
    <row r="343" spans="14:23" ht="12.75">
      <c r="N343" s="105"/>
      <c r="O343" s="28"/>
      <c r="P343" s="28"/>
      <c r="Q343" s="28"/>
      <c r="R343" s="28"/>
      <c r="S343" s="55"/>
      <c r="T343" s="55"/>
      <c r="U343" s="102"/>
      <c r="V343" s="55"/>
      <c r="W343" s="28"/>
    </row>
    <row r="344" spans="14:23" ht="12.75">
      <c r="N344" s="105"/>
      <c r="O344" s="28"/>
      <c r="P344" s="28"/>
      <c r="Q344" s="28"/>
      <c r="R344" s="28"/>
      <c r="S344" s="55"/>
      <c r="T344" s="55"/>
      <c r="U344" s="102"/>
      <c r="V344" s="55"/>
      <c r="W344" s="28"/>
    </row>
    <row r="345" spans="14:23" ht="12.75">
      <c r="N345" s="105"/>
      <c r="O345" s="28"/>
      <c r="P345" s="28"/>
      <c r="Q345" s="28"/>
      <c r="R345" s="28"/>
      <c r="S345" s="55"/>
      <c r="T345" s="55"/>
      <c r="U345" s="102"/>
      <c r="V345" s="55"/>
      <c r="W345" s="28"/>
    </row>
    <row r="346" spans="14:23" ht="12.75">
      <c r="N346" s="105"/>
      <c r="O346" s="28"/>
      <c r="P346" s="28"/>
      <c r="Q346" s="28"/>
      <c r="R346" s="28"/>
      <c r="S346" s="55"/>
      <c r="T346" s="55"/>
      <c r="U346" s="102"/>
      <c r="V346" s="55"/>
      <c r="W346" s="28"/>
    </row>
    <row r="347" spans="14:23" ht="12.75">
      <c r="N347" s="105"/>
      <c r="O347" s="28"/>
      <c r="P347" s="28"/>
      <c r="Q347" s="28"/>
      <c r="R347" s="28"/>
      <c r="S347" s="55"/>
      <c r="T347" s="55"/>
      <c r="U347" s="102"/>
      <c r="V347" s="55"/>
      <c r="W347" s="28"/>
    </row>
    <row r="348" spans="14:23" ht="12.75">
      <c r="N348" s="105"/>
      <c r="O348" s="28"/>
      <c r="P348" s="28"/>
      <c r="Q348" s="28"/>
      <c r="R348" s="28"/>
      <c r="S348" s="55"/>
      <c r="T348" s="55"/>
      <c r="U348" s="102"/>
      <c r="V348" s="55"/>
      <c r="W348" s="28"/>
    </row>
    <row r="349" spans="14:23" ht="12.75">
      <c r="N349" s="105"/>
      <c r="O349" s="28"/>
      <c r="P349" s="28"/>
      <c r="Q349" s="28"/>
      <c r="R349" s="28"/>
      <c r="S349" s="55"/>
      <c r="T349" s="55"/>
      <c r="U349" s="102"/>
      <c r="V349" s="55"/>
      <c r="W349" s="28"/>
    </row>
    <row r="350" spans="14:23" ht="12.75">
      <c r="N350" s="105"/>
      <c r="O350" s="28"/>
      <c r="P350" s="28"/>
      <c r="Q350" s="28"/>
      <c r="R350" s="28"/>
      <c r="S350" s="55"/>
      <c r="T350" s="55"/>
      <c r="U350" s="102"/>
      <c r="V350" s="55"/>
      <c r="W350" s="28"/>
    </row>
    <row r="351" spans="14:23" ht="12.75">
      <c r="N351" s="105"/>
      <c r="O351" s="28"/>
      <c r="P351" s="28"/>
      <c r="Q351" s="28"/>
      <c r="R351" s="28"/>
      <c r="S351" s="55"/>
      <c r="T351" s="55"/>
      <c r="U351" s="102"/>
      <c r="V351" s="55"/>
      <c r="W351" s="28"/>
    </row>
    <row r="352" spans="14:23" ht="12.75">
      <c r="N352" s="105"/>
      <c r="O352" s="28"/>
      <c r="P352" s="28"/>
      <c r="Q352" s="28"/>
      <c r="R352" s="28"/>
      <c r="S352" s="55"/>
      <c r="T352" s="55"/>
      <c r="U352" s="102"/>
      <c r="V352" s="55"/>
      <c r="W352" s="28"/>
    </row>
    <row r="353" spans="14:23" ht="12.75">
      <c r="N353" s="105"/>
      <c r="O353" s="28"/>
      <c r="P353" s="28"/>
      <c r="Q353" s="28"/>
      <c r="R353" s="28"/>
      <c r="S353" s="55"/>
      <c r="T353" s="55"/>
      <c r="U353" s="102"/>
      <c r="V353" s="55"/>
      <c r="W353" s="28"/>
    </row>
    <row r="354" spans="14:23" ht="12.75">
      <c r="N354" s="105"/>
      <c r="O354" s="28"/>
      <c r="P354" s="28"/>
      <c r="Q354" s="28"/>
      <c r="R354" s="28"/>
      <c r="S354" s="55"/>
      <c r="T354" s="55"/>
      <c r="U354" s="102"/>
      <c r="V354" s="55"/>
      <c r="W354" s="28"/>
    </row>
    <row r="355" spans="14:23" ht="12.75">
      <c r="N355" s="105"/>
      <c r="O355" s="28"/>
      <c r="P355" s="28"/>
      <c r="Q355" s="28"/>
      <c r="R355" s="28"/>
      <c r="S355" s="55"/>
      <c r="T355" s="55"/>
      <c r="U355" s="102"/>
      <c r="V355" s="55"/>
      <c r="W355" s="28"/>
    </row>
    <row r="356" spans="14:23" ht="12.75">
      <c r="N356" s="105"/>
      <c r="O356" s="28"/>
      <c r="P356" s="28"/>
      <c r="Q356" s="28"/>
      <c r="R356" s="28"/>
      <c r="S356" s="55"/>
      <c r="T356" s="55"/>
      <c r="U356" s="102"/>
      <c r="V356" s="55"/>
      <c r="W356" s="28"/>
    </row>
    <row r="357" spans="14:23" ht="12.75">
      <c r="N357" s="105"/>
      <c r="O357" s="28"/>
      <c r="P357" s="28"/>
      <c r="Q357" s="28"/>
      <c r="R357" s="28"/>
      <c r="S357" s="55"/>
      <c r="T357" s="55"/>
      <c r="U357" s="102"/>
      <c r="V357" s="55"/>
      <c r="W357" s="28"/>
    </row>
    <row r="358" spans="14:23" ht="12.75">
      <c r="N358" s="105"/>
      <c r="O358" s="28"/>
      <c r="P358" s="28"/>
      <c r="Q358" s="28"/>
      <c r="R358" s="28"/>
      <c r="S358" s="55"/>
      <c r="T358" s="55"/>
      <c r="U358" s="102"/>
      <c r="V358" s="55"/>
      <c r="W358" s="28"/>
    </row>
    <row r="359" spans="14:23" ht="12.75">
      <c r="N359" s="105"/>
      <c r="O359" s="28"/>
      <c r="P359" s="28"/>
      <c r="Q359" s="28"/>
      <c r="R359" s="28"/>
      <c r="S359" s="55"/>
      <c r="T359" s="55"/>
      <c r="U359" s="102"/>
      <c r="V359" s="55"/>
      <c r="W359" s="28"/>
    </row>
    <row r="360" spans="14:23" ht="12.75">
      <c r="N360" s="105"/>
      <c r="O360" s="28"/>
      <c r="P360" s="28"/>
      <c r="Q360" s="28"/>
      <c r="R360" s="28"/>
      <c r="S360" s="55"/>
      <c r="T360" s="55"/>
      <c r="U360" s="102"/>
      <c r="V360" s="55"/>
      <c r="W360" s="28"/>
    </row>
    <row r="361" spans="14:23" ht="12.75">
      <c r="N361" s="105"/>
      <c r="O361" s="28"/>
      <c r="P361" s="28"/>
      <c r="Q361" s="28"/>
      <c r="R361" s="28"/>
      <c r="S361" s="55"/>
      <c r="T361" s="55"/>
      <c r="U361" s="102"/>
      <c r="V361" s="55"/>
      <c r="W361" s="28"/>
    </row>
    <row r="362" spans="14:23" ht="12.75">
      <c r="N362" s="105"/>
      <c r="O362" s="28"/>
      <c r="P362" s="28"/>
      <c r="Q362" s="28"/>
      <c r="R362" s="28"/>
      <c r="S362" s="55"/>
      <c r="T362" s="55"/>
      <c r="U362" s="102"/>
      <c r="V362" s="55"/>
      <c r="W362" s="28"/>
    </row>
    <row r="363" spans="14:23" ht="12.75">
      <c r="N363" s="105"/>
      <c r="O363" s="28"/>
      <c r="P363" s="28"/>
      <c r="Q363" s="28"/>
      <c r="R363" s="28"/>
      <c r="S363" s="55"/>
      <c r="T363" s="55"/>
      <c r="U363" s="102"/>
      <c r="V363" s="55"/>
      <c r="W363" s="28"/>
    </row>
    <row r="364" spans="14:23" ht="12.75">
      <c r="N364" s="105"/>
      <c r="O364" s="28"/>
      <c r="P364" s="28"/>
      <c r="Q364" s="28"/>
      <c r="R364" s="28"/>
      <c r="S364" s="55"/>
      <c r="T364" s="55"/>
      <c r="U364" s="102"/>
      <c r="V364" s="55"/>
      <c r="W364" s="28"/>
    </row>
    <row r="365" spans="14:23" ht="12.75">
      <c r="N365" s="105"/>
      <c r="O365" s="28"/>
      <c r="P365" s="28"/>
      <c r="Q365" s="28"/>
      <c r="R365" s="28"/>
      <c r="S365" s="55"/>
      <c r="T365" s="55"/>
      <c r="U365" s="102"/>
      <c r="V365" s="55"/>
      <c r="W365" s="28"/>
    </row>
  </sheetData>
  <sheetProtection/>
  <mergeCells count="3">
    <mergeCell ref="O5:P5"/>
    <mergeCell ref="R5:S5"/>
    <mergeCell ref="U5:V5"/>
  </mergeCells>
  <printOptions/>
  <pageMargins left="0.787401575" right="0.787401575" top="0.984251969" bottom="0.984251969"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tabColor indexed="17"/>
  </sheetPr>
  <dimension ref="A1:W365"/>
  <sheetViews>
    <sheetView zoomScale="75" zoomScaleNormal="75" zoomScalePageLayoutView="0" workbookViewId="0" topLeftCell="A1">
      <selection activeCell="H6" sqref="H6"/>
    </sheetView>
  </sheetViews>
  <sheetFormatPr defaultColWidth="9.140625" defaultRowHeight="12.75"/>
  <cols>
    <col min="1" max="1" width="30.57421875" style="0" customWidth="1"/>
    <col min="2" max="2" width="11.140625" style="0" customWidth="1"/>
    <col min="5" max="5" width="16.140625" style="0" customWidth="1"/>
    <col min="6" max="6" width="19.28125" style="0" customWidth="1"/>
    <col min="7" max="7" width="15.421875" style="0" customWidth="1"/>
    <col min="8" max="8" width="18.7109375" style="0" customWidth="1"/>
    <col min="9" max="9" width="16.8515625" style="0" customWidth="1"/>
    <col min="10" max="11" width="23.7109375" style="0" customWidth="1"/>
    <col min="12" max="13" width="7.28125" style="0" customWidth="1"/>
    <col min="14" max="14" width="9.140625" style="104" customWidth="1"/>
    <col min="15" max="16" width="17.57421875" style="0" customWidth="1"/>
    <col min="17" max="17" width="3.57421875" style="0" customWidth="1"/>
    <col min="18" max="19" width="17.57421875" style="0" customWidth="1"/>
    <col min="20" max="20" width="3.7109375" style="0" customWidth="1"/>
    <col min="21" max="22" width="17.57421875" style="0" customWidth="1"/>
  </cols>
  <sheetData>
    <row r="1" ht="18">
      <c r="A1" s="118" t="s">
        <v>103</v>
      </c>
    </row>
    <row r="3" spans="1:15" ht="12.75">
      <c r="A3" s="1" t="s">
        <v>27</v>
      </c>
      <c r="O3" s="1" t="s">
        <v>35</v>
      </c>
    </row>
    <row r="4" spans="1:5" ht="13.5" thickBot="1">
      <c r="A4" t="s">
        <v>58</v>
      </c>
      <c r="B4">
        <f>'Scenario Details'!$D$8</f>
        <v>284.46000000000004</v>
      </c>
      <c r="C4" t="s">
        <v>60</v>
      </c>
      <c r="E4">
        <f>B4+B5</f>
        <v>387.16</v>
      </c>
    </row>
    <row r="5" spans="1:22" ht="12.75">
      <c r="A5" t="s">
        <v>59</v>
      </c>
      <c r="B5">
        <f>'Scenario Details'!$E$8</f>
        <v>102.7</v>
      </c>
      <c r="O5" s="157" t="s">
        <v>5</v>
      </c>
      <c r="P5" s="158"/>
      <c r="R5" s="157" t="s">
        <v>36</v>
      </c>
      <c r="S5" s="158"/>
      <c r="T5" s="51"/>
      <c r="U5" s="157" t="s">
        <v>37</v>
      </c>
      <c r="V5" s="158"/>
    </row>
    <row r="6" spans="1:22" ht="12.75">
      <c r="A6" t="s">
        <v>28</v>
      </c>
      <c r="B6">
        <f>'Scenario Details'!$G$8</f>
        <v>7493.6</v>
      </c>
      <c r="N6" s="99" t="s">
        <v>24</v>
      </c>
      <c r="O6" s="106" t="s">
        <v>67</v>
      </c>
      <c r="P6" s="107" t="s">
        <v>68</v>
      </c>
      <c r="Q6" s="99"/>
      <c r="R6" s="106" t="s">
        <v>69</v>
      </c>
      <c r="S6" s="107" t="s">
        <v>70</v>
      </c>
      <c r="T6" s="108"/>
      <c r="U6" s="106" t="s">
        <v>69</v>
      </c>
      <c r="V6" s="107" t="s">
        <v>70</v>
      </c>
    </row>
    <row r="7" spans="1:22" ht="12.75">
      <c r="A7" t="s">
        <v>31</v>
      </c>
      <c r="B7">
        <f>'Scenario Details'!$H$8</f>
        <v>1952.13</v>
      </c>
      <c r="N7" s="104">
        <v>1</v>
      </c>
      <c r="O7" s="58">
        <f>$E$21</f>
        <v>1378289.6</v>
      </c>
      <c r="P7" s="51">
        <f>(IF('Net present values'!$D$7="Declining (3.5%)",'Discount Factors'!$D4,IF('Net present values'!$D$7="Constant (3.5%)",'Discount Factors'!$E4,IF('Net present values'!$D$7="Constant (5%)",'Discount Factors'!$F4,IF('Net present values'!$D$7="Constant (8%)",'Discount Factors'!$G4,)))))*O7</f>
        <v>1331680.7729468602</v>
      </c>
      <c r="R7" s="50">
        <f aca="true" t="shared" si="0" ref="R7:R70">$E$27</f>
        <v>0</v>
      </c>
      <c r="S7" s="51">
        <f>(IF('Net present values'!$D$7="Declining (3.5%)",'Discount Factors'!$D4,IF('Net present values'!$D$7="Constant (3.5%)",'Discount Factors'!$E4,IF('Net present values'!$D$7="Constant (5%)",'Discount Factors'!$F4,IF('Net present values'!$D$7="Constant (8%)",'Discount Factors'!$G4,)))))*R7</f>
        <v>0</v>
      </c>
      <c r="T7" s="28"/>
      <c r="U7" s="58">
        <f aca="true" t="shared" si="1" ref="U7:U70">$E$28</f>
        <v>0</v>
      </c>
      <c r="V7" s="51">
        <f>(IF('Net present values'!$D$7="Declining (3.5%)",'Discount Factors'!$D4,IF('Net present values'!$D$7="Constant (3.5%)",'Discount Factors'!$E4,IF('Net present values'!$D$7="Constant (5%)",'Discount Factors'!$F4,IF('Net present values'!$D$7="Constant (8%)",'Discount Factors'!$G4,)))))*U7</f>
        <v>0</v>
      </c>
    </row>
    <row r="8" spans="1:22" ht="12.75">
      <c r="A8" t="s">
        <v>32</v>
      </c>
      <c r="B8">
        <f>'Scenario Details'!$I$8</f>
        <v>5538.58</v>
      </c>
      <c r="N8" s="104">
        <v>2</v>
      </c>
      <c r="O8" s="50">
        <f aca="true" t="shared" si="2" ref="O8:O25">$E$21</f>
        <v>1378289.6</v>
      </c>
      <c r="P8" s="51">
        <f>(IF('Net present values'!$D$7="Declining (3.5%)",'Discount Factors'!$D5,IF('Net present values'!$D$7="Constant (3.5%)",'Discount Factors'!$E5,IF('Net present values'!$D$7="Constant (5%)",'Discount Factors'!$F5,IF('Net present values'!$D$7="Constant (8%)",'Discount Factors'!$G5,)))))*O8</f>
        <v>1286648.0898037297</v>
      </c>
      <c r="R8" s="50">
        <f t="shared" si="0"/>
        <v>0</v>
      </c>
      <c r="S8" s="51">
        <f>(IF('Net present values'!$D$7="Declining (3.5%)",'Discount Factors'!$D5,IF('Net present values'!$D$7="Constant (3.5%)",'Discount Factors'!$E5,IF('Net present values'!$D$7="Constant (5%)",'Discount Factors'!$F5,IF('Net present values'!$D$7="Constant (8%)",'Discount Factors'!$G5,)))))*R8</f>
        <v>0</v>
      </c>
      <c r="T8" s="28"/>
      <c r="U8" s="58">
        <f t="shared" si="1"/>
        <v>0</v>
      </c>
      <c r="V8" s="51">
        <f>(IF('Net present values'!$D$7="Declining (3.5%)",'Discount Factors'!$D5,IF('Net present values'!$D$7="Constant (3.5%)",'Discount Factors'!$E5,IF('Net present values'!$D$7="Constant (5%)",'Discount Factors'!$F5,IF('Net present values'!$D$7="Constant (8%)",'Discount Factors'!$G5,)))))*U8</f>
        <v>0</v>
      </c>
    </row>
    <row r="9" spans="1:22" ht="12.75">
      <c r="A9" t="s">
        <v>29</v>
      </c>
      <c r="B9">
        <f>'Scenario Details'!$J$8</f>
        <v>3597.1</v>
      </c>
      <c r="N9" s="104">
        <v>3</v>
      </c>
      <c r="O9" s="50">
        <f t="shared" si="2"/>
        <v>1378289.6</v>
      </c>
      <c r="P9" s="51">
        <f>(IF('Net present values'!$D$7="Declining (3.5%)",'Discount Factors'!$D6,IF('Net present values'!$D$7="Constant (3.5%)",'Discount Factors'!$E6,IF('Net present values'!$D$7="Constant (5%)",'Discount Factors'!$F6,IF('Net present values'!$D$7="Constant (8%)",'Discount Factors'!$G6,)))))*O9</f>
        <v>1243138.2510180965</v>
      </c>
      <c r="R9" s="50">
        <f t="shared" si="0"/>
        <v>0</v>
      </c>
      <c r="S9" s="51">
        <f>(IF('Net present values'!$D$7="Declining (3.5%)",'Discount Factors'!$D6,IF('Net present values'!$D$7="Constant (3.5%)",'Discount Factors'!$E6,IF('Net present values'!$D$7="Constant (5%)",'Discount Factors'!$F6,IF('Net present values'!$D$7="Constant (8%)",'Discount Factors'!$G6,)))))*R9</f>
        <v>0</v>
      </c>
      <c r="T9" s="28"/>
      <c r="U9" s="58">
        <f t="shared" si="1"/>
        <v>0</v>
      </c>
      <c r="V9" s="51">
        <f>(IF('Net present values'!$D$7="Declining (3.5%)",'Discount Factors'!$D6,IF('Net present values'!$D$7="Constant (3.5%)",'Discount Factors'!$E6,IF('Net present values'!$D$7="Constant (5%)",'Discount Factors'!$F6,IF('Net present values'!$D$7="Constant (8%)",'Discount Factors'!$G6,)))))*U9</f>
        <v>0</v>
      </c>
    </row>
    <row r="10" spans="1:22" ht="12.75">
      <c r="A10" t="s">
        <v>30</v>
      </c>
      <c r="B10">
        <f>'Scenario Details'!$F$8</f>
        <v>34</v>
      </c>
      <c r="N10" s="104">
        <v>4</v>
      </c>
      <c r="O10" s="50">
        <f t="shared" si="2"/>
        <v>1378289.6</v>
      </c>
      <c r="P10" s="51">
        <f>(IF('Net present values'!$D$7="Declining (3.5%)",'Discount Factors'!$D7,IF('Net present values'!$D$7="Constant (3.5%)",'Discount Factors'!$E7,IF('Net present values'!$D$7="Constant (5%)",'Discount Factors'!$F7,IF('Net present values'!$D$7="Constant (8%)",'Discount Factors'!$G7,)))))*O10</f>
        <v>1201099.7594377743</v>
      </c>
      <c r="R10" s="50">
        <f t="shared" si="0"/>
        <v>0</v>
      </c>
      <c r="S10" s="51">
        <f>(IF('Net present values'!$D$7="Declining (3.5%)",'Discount Factors'!$D7,IF('Net present values'!$D$7="Constant (3.5%)",'Discount Factors'!$E7,IF('Net present values'!$D$7="Constant (5%)",'Discount Factors'!$F7,IF('Net present values'!$D$7="Constant (8%)",'Discount Factors'!$G7,)))))*R10</f>
        <v>0</v>
      </c>
      <c r="T10" s="28"/>
      <c r="U10" s="58">
        <f t="shared" si="1"/>
        <v>0</v>
      </c>
      <c r="V10" s="51">
        <f>(IF('Net present values'!$D$7="Declining (3.5%)",'Discount Factors'!$D7,IF('Net present values'!$D$7="Constant (3.5%)",'Discount Factors'!$E7,IF('Net present values'!$D$7="Constant (5%)",'Discount Factors'!$F7,IF('Net present values'!$D$7="Constant (8%)",'Discount Factors'!$G7,)))))*U10</f>
        <v>0</v>
      </c>
    </row>
    <row r="11" spans="14:22" ht="12.75">
      <c r="N11" s="104">
        <v>5</v>
      </c>
      <c r="O11" s="50">
        <f t="shared" si="2"/>
        <v>1378289.6</v>
      </c>
      <c r="P11" s="51">
        <f>(IF('Net present values'!$D$7="Declining (3.5%)",'Discount Factors'!$D8,IF('Net present values'!$D$7="Constant (3.5%)",'Discount Factors'!$E8,IF('Net present values'!$D$7="Constant (5%)",'Discount Factors'!$F8,IF('Net present values'!$D$7="Constant (8%)",'Discount Factors'!$G8,)))))*O11</f>
        <v>1160482.8593601687</v>
      </c>
      <c r="R11" s="50">
        <f t="shared" si="0"/>
        <v>0</v>
      </c>
      <c r="S11" s="51">
        <f>(IF('Net present values'!$D$7="Declining (3.5%)",'Discount Factors'!$D8,IF('Net present values'!$D$7="Constant (3.5%)",'Discount Factors'!$E8,IF('Net present values'!$D$7="Constant (5%)",'Discount Factors'!$F8,IF('Net present values'!$D$7="Constant (8%)",'Discount Factors'!$G8,)))))*R11</f>
        <v>0</v>
      </c>
      <c r="T11" s="28"/>
      <c r="U11" s="58">
        <f t="shared" si="1"/>
        <v>0</v>
      </c>
      <c r="V11" s="51">
        <f>(IF('Net present values'!$D$7="Declining (3.5%)",'Discount Factors'!$D8,IF('Net present values'!$D$7="Constant (3.5%)",'Discount Factors'!$E8,IF('Net present values'!$D$7="Constant (5%)",'Discount Factors'!$F8,IF('Net present values'!$D$7="Constant (8%)",'Discount Factors'!$G8,)))))*U11</f>
        <v>0</v>
      </c>
    </row>
    <row r="12" spans="14:22" ht="12.75">
      <c r="N12" s="104">
        <v>6</v>
      </c>
      <c r="O12" s="50">
        <f t="shared" si="2"/>
        <v>1378289.6</v>
      </c>
      <c r="P12" s="51">
        <f>(IF('Net present values'!$D$7="Declining (3.5%)",'Discount Factors'!$D9,IF('Net present values'!$D$7="Constant (3.5%)",'Discount Factors'!$E9,IF('Net present values'!$D$7="Constant (5%)",'Discount Factors'!$F9,IF('Net present values'!$D$7="Constant (8%)",'Discount Factors'!$G9,)))))*O12</f>
        <v>1121239.477642675</v>
      </c>
      <c r="R12" s="50">
        <f t="shared" si="0"/>
        <v>0</v>
      </c>
      <c r="S12" s="51">
        <f>(IF('Net present values'!$D$7="Declining (3.5%)",'Discount Factors'!$D9,IF('Net present values'!$D$7="Constant (3.5%)",'Discount Factors'!$E9,IF('Net present values'!$D$7="Constant (5%)",'Discount Factors'!$F9,IF('Net present values'!$D$7="Constant (8%)",'Discount Factors'!$G9,)))))*R12</f>
        <v>0</v>
      </c>
      <c r="T12" s="28"/>
      <c r="U12" s="58">
        <f t="shared" si="1"/>
        <v>0</v>
      </c>
      <c r="V12" s="51">
        <f>(IF('Net present values'!$D$7="Declining (3.5%)",'Discount Factors'!$D9,IF('Net present values'!$D$7="Constant (3.5%)",'Discount Factors'!$E9,IF('Net present values'!$D$7="Constant (5%)",'Discount Factors'!$F9,IF('Net present values'!$D$7="Constant (8%)",'Discount Factors'!$G9,)))))*U12</f>
        <v>0</v>
      </c>
    </row>
    <row r="13" spans="14:22" ht="12.75">
      <c r="N13" s="104">
        <v>7</v>
      </c>
      <c r="O13" s="50">
        <f t="shared" si="2"/>
        <v>1378289.6</v>
      </c>
      <c r="P13" s="51">
        <f>(IF('Net present values'!$D$7="Declining (3.5%)",'Discount Factors'!$D10,IF('Net present values'!$D$7="Constant (3.5%)",'Discount Factors'!$E10,IF('Net present values'!$D$7="Constant (5%)",'Discount Factors'!$F10,IF('Net present values'!$D$7="Constant (8%)",'Discount Factors'!$G10,)))))*O13</f>
        <v>1083323.166804517</v>
      </c>
      <c r="R13" s="50">
        <f t="shared" si="0"/>
        <v>0</v>
      </c>
      <c r="S13" s="51">
        <f>(IF('Net present values'!$D$7="Declining (3.5%)",'Discount Factors'!$D10,IF('Net present values'!$D$7="Constant (3.5%)",'Discount Factors'!$E10,IF('Net present values'!$D$7="Constant (5%)",'Discount Factors'!$F10,IF('Net present values'!$D$7="Constant (8%)",'Discount Factors'!$G10,)))))*R13</f>
        <v>0</v>
      </c>
      <c r="T13" s="28"/>
      <c r="U13" s="58">
        <f t="shared" si="1"/>
        <v>0</v>
      </c>
      <c r="V13" s="51">
        <f>(IF('Net present values'!$D$7="Declining (3.5%)",'Discount Factors'!$D10,IF('Net present values'!$D$7="Constant (3.5%)",'Discount Factors'!$E10,IF('Net present values'!$D$7="Constant (5%)",'Discount Factors'!$F10,IF('Net present values'!$D$7="Constant (8%)",'Discount Factors'!$G10,)))))*U13</f>
        <v>0</v>
      </c>
    </row>
    <row r="14" spans="1:22" ht="25.5">
      <c r="A14" t="s">
        <v>0</v>
      </c>
      <c r="B14" s="2" t="s">
        <v>10</v>
      </c>
      <c r="C14" t="s">
        <v>11</v>
      </c>
      <c r="D14" s="3" t="s">
        <v>20</v>
      </c>
      <c r="E14" t="s">
        <v>46</v>
      </c>
      <c r="F14" s="3" t="s">
        <v>21</v>
      </c>
      <c r="G14" s="9" t="s">
        <v>33</v>
      </c>
      <c r="H14" t="s">
        <v>22</v>
      </c>
      <c r="I14" s="9" t="s">
        <v>34</v>
      </c>
      <c r="J14" t="s">
        <v>48</v>
      </c>
      <c r="K14" s="1" t="s">
        <v>49</v>
      </c>
      <c r="L14" s="9"/>
      <c r="M14" s="9"/>
      <c r="N14" s="104">
        <v>8</v>
      </c>
      <c r="O14" s="50">
        <f t="shared" si="2"/>
        <v>1378289.6</v>
      </c>
      <c r="P14" s="51">
        <f>(IF('Net present values'!$D$7="Declining (3.5%)",'Discount Factors'!$D11,IF('Net present values'!$D$7="Constant (3.5%)",'Discount Factors'!$E11,IF('Net present values'!$D$7="Constant (5%)",'Discount Factors'!$F11,IF('Net present values'!$D$7="Constant (8%)",'Discount Factors'!$G11,)))))*O14</f>
        <v>1046689.0500526736</v>
      </c>
      <c r="R14" s="50">
        <f t="shared" si="0"/>
        <v>0</v>
      </c>
      <c r="S14" s="51">
        <f>(IF('Net present values'!$D$7="Declining (3.5%)",'Discount Factors'!$D11,IF('Net present values'!$D$7="Constant (3.5%)",'Discount Factors'!$E11,IF('Net present values'!$D$7="Constant (5%)",'Discount Factors'!$F11,IF('Net present values'!$D$7="Constant (8%)",'Discount Factors'!$G11,)))))*R14</f>
        <v>0</v>
      </c>
      <c r="T14" s="28"/>
      <c r="U14" s="58">
        <f t="shared" si="1"/>
        <v>0</v>
      </c>
      <c r="V14" s="51">
        <f>(IF('Net present values'!$D$7="Declining (3.5%)",'Discount Factors'!$D11,IF('Net present values'!$D$7="Constant (3.5%)",'Discount Factors'!$E11,IF('Net present values'!$D$7="Constant (5%)",'Discount Factors'!$F11,IF('Net present values'!$D$7="Constant (8%)",'Discount Factors'!$G11,)))))*U14</f>
        <v>0</v>
      </c>
    </row>
    <row r="15" spans="1:22" ht="12.75">
      <c r="A15" s="1" t="s">
        <v>4</v>
      </c>
      <c r="C15" s="1"/>
      <c r="D15" s="1"/>
      <c r="G15" s="1"/>
      <c r="I15" s="1"/>
      <c r="K15" s="1"/>
      <c r="N15" s="104">
        <v>9</v>
      </c>
      <c r="O15" s="50">
        <f t="shared" si="2"/>
        <v>1378289.6</v>
      </c>
      <c r="P15" s="51">
        <f>(IF('Net present values'!$D$7="Declining (3.5%)",'Discount Factors'!$D12,IF('Net present values'!$D$7="Constant (3.5%)",'Discount Factors'!$E12,IF('Net present values'!$D$7="Constant (5%)",'Discount Factors'!$F12,IF('Net present values'!$D$7="Constant (8%)",'Discount Factors'!$G12,)))))*O15</f>
        <v>1011293.7681668345</v>
      </c>
      <c r="R15" s="50">
        <f t="shared" si="0"/>
        <v>0</v>
      </c>
      <c r="S15" s="51">
        <f>(IF('Net present values'!$D$7="Declining (3.5%)",'Discount Factors'!$D12,IF('Net present values'!$D$7="Constant (3.5%)",'Discount Factors'!$E12,IF('Net present values'!$D$7="Constant (5%)",'Discount Factors'!$F12,IF('Net present values'!$D$7="Constant (8%)",'Discount Factors'!$G12,)))))*R15</f>
        <v>0</v>
      </c>
      <c r="T15" s="28"/>
      <c r="U15" s="58">
        <f t="shared" si="1"/>
        <v>0</v>
      </c>
      <c r="V15" s="51">
        <f>(IF('Net present values'!$D$7="Declining (3.5%)",'Discount Factors'!$D12,IF('Net present values'!$D$7="Constant (3.5%)",'Discount Factors'!$E12,IF('Net present values'!$D$7="Constant (5%)",'Discount Factors'!$F12,IF('Net present values'!$D$7="Constant (8%)",'Discount Factors'!$G12,)))))*U15</f>
        <v>0</v>
      </c>
    </row>
    <row r="16" spans="1:22" ht="12.75">
      <c r="A16" s="5" t="s">
        <v>9</v>
      </c>
      <c r="B16" s="4">
        <f>'Net present values'!D11</f>
        <v>878159</v>
      </c>
      <c r="C16" s="4" t="s">
        <v>12</v>
      </c>
      <c r="D16" s="4" t="s">
        <v>19</v>
      </c>
      <c r="E16" s="20">
        <f>B5*B16</f>
        <v>90186929.3</v>
      </c>
      <c r="F16" s="20">
        <v>0</v>
      </c>
      <c r="G16" s="12">
        <f>E16</f>
        <v>90186929.3</v>
      </c>
      <c r="H16" s="20">
        <v>0</v>
      </c>
      <c r="I16" s="15">
        <f>E16</f>
        <v>90186929.3</v>
      </c>
      <c r="J16" s="20">
        <v>0</v>
      </c>
      <c r="K16" s="14">
        <f>E16</f>
        <v>90186929.3</v>
      </c>
      <c r="L16" s="23"/>
      <c r="M16" s="23"/>
      <c r="N16" s="104">
        <v>10</v>
      </c>
      <c r="O16" s="50">
        <f t="shared" si="2"/>
        <v>1378289.6</v>
      </c>
      <c r="P16" s="51">
        <f>(IF('Net present values'!$D$7="Declining (3.5%)",'Discount Factors'!$D13,IF('Net present values'!$D$7="Constant (3.5%)",'Discount Factors'!$E13,IF('Net present values'!$D$7="Constant (5%)",'Discount Factors'!$F13,IF('Net present values'!$D$7="Constant (8%)",'Discount Factors'!$G13,)))))*O16</f>
        <v>977095.4281805165</v>
      </c>
      <c r="R16" s="50">
        <f t="shared" si="0"/>
        <v>0</v>
      </c>
      <c r="S16" s="51">
        <f>(IF('Net present values'!$D$7="Declining (3.5%)",'Discount Factors'!$D13,IF('Net present values'!$D$7="Constant (3.5%)",'Discount Factors'!$E13,IF('Net present values'!$D$7="Constant (5%)",'Discount Factors'!$F13,IF('Net present values'!$D$7="Constant (8%)",'Discount Factors'!$G13,)))))*R16</f>
        <v>0</v>
      </c>
      <c r="T16" s="28"/>
      <c r="U16" s="58">
        <f t="shared" si="1"/>
        <v>0</v>
      </c>
      <c r="V16" s="51">
        <f>(IF('Net present values'!$D$7="Declining (3.5%)",'Discount Factors'!$D13,IF('Net present values'!$D$7="Constant (3.5%)",'Discount Factors'!$E13,IF('Net present values'!$D$7="Constant (5%)",'Discount Factors'!$F13,IF('Net present values'!$D$7="Constant (8%)",'Discount Factors'!$G13,)))))*U16</f>
        <v>0</v>
      </c>
    </row>
    <row r="17" spans="1:22" ht="12.75">
      <c r="A17" s="5" t="s">
        <v>13</v>
      </c>
      <c r="B17" s="4">
        <f>'Net present values'!D12</f>
        <v>4790</v>
      </c>
      <c r="C17" s="4" t="s">
        <v>26</v>
      </c>
      <c r="D17" s="4" t="s">
        <v>19</v>
      </c>
      <c r="E17" s="20">
        <f>B7*B17</f>
        <v>9350702.700000001</v>
      </c>
      <c r="F17" s="20">
        <v>0</v>
      </c>
      <c r="G17" s="12">
        <f>E17</f>
        <v>9350702.700000001</v>
      </c>
      <c r="H17" s="20">
        <v>0</v>
      </c>
      <c r="I17" s="15">
        <f>E17</f>
        <v>9350702.700000001</v>
      </c>
      <c r="J17" s="20">
        <v>0</v>
      </c>
      <c r="K17" s="14">
        <f>E17</f>
        <v>9350702.700000001</v>
      </c>
      <c r="L17" s="23"/>
      <c r="M17" s="23"/>
      <c r="N17" s="104">
        <v>11</v>
      </c>
      <c r="O17" s="50">
        <f t="shared" si="2"/>
        <v>1378289.6</v>
      </c>
      <c r="P17" s="51">
        <f>(IF('Net present values'!$D$7="Declining (3.5%)",'Discount Factors'!$D14,IF('Net present values'!$D$7="Constant (3.5%)",'Discount Factors'!$E14,IF('Net present values'!$D$7="Constant (5%)",'Discount Factors'!$F14,IF('Net present values'!$D$7="Constant (8%)",'Discount Factors'!$G14,)))))*O17</f>
        <v>944053.5537976004</v>
      </c>
      <c r="R17" s="50">
        <f t="shared" si="0"/>
        <v>0</v>
      </c>
      <c r="S17" s="51">
        <f>(IF('Net present values'!$D$7="Declining (3.5%)",'Discount Factors'!$D14,IF('Net present values'!$D$7="Constant (3.5%)",'Discount Factors'!$E14,IF('Net present values'!$D$7="Constant (5%)",'Discount Factors'!$F14,IF('Net present values'!$D$7="Constant (8%)",'Discount Factors'!$G14,)))))*R17</f>
        <v>0</v>
      </c>
      <c r="T17" s="28"/>
      <c r="U17" s="58">
        <f t="shared" si="1"/>
        <v>0</v>
      </c>
      <c r="V17" s="51">
        <f>(IF('Net present values'!$D$7="Declining (3.5%)",'Discount Factors'!$D14,IF('Net present values'!$D$7="Constant (3.5%)",'Discount Factors'!$E14,IF('Net present values'!$D$7="Constant (5%)",'Discount Factors'!$F14,IF('Net present values'!$D$7="Constant (8%)",'Discount Factors'!$G14,)))))*U17</f>
        <v>0</v>
      </c>
    </row>
    <row r="18" spans="1:22" ht="12.75">
      <c r="A18" s="5" t="s">
        <v>14</v>
      </c>
      <c r="B18" s="4">
        <f>'Net present values'!D13</f>
        <v>5458</v>
      </c>
      <c r="C18" s="4" t="s">
        <v>26</v>
      </c>
      <c r="D18" s="4" t="s">
        <v>19</v>
      </c>
      <c r="E18" s="20">
        <f>B8*B18</f>
        <v>30229569.64</v>
      </c>
      <c r="F18" s="20">
        <v>0</v>
      </c>
      <c r="G18" s="12">
        <f>E18</f>
        <v>30229569.64</v>
      </c>
      <c r="H18" s="20">
        <v>0</v>
      </c>
      <c r="I18" s="15">
        <f>E18</f>
        <v>30229569.64</v>
      </c>
      <c r="J18" s="20">
        <v>0</v>
      </c>
      <c r="K18" s="14">
        <f>E18</f>
        <v>30229569.64</v>
      </c>
      <c r="L18" s="23"/>
      <c r="M18" s="23"/>
      <c r="N18" s="104">
        <v>12</v>
      </c>
      <c r="O18" s="50">
        <f t="shared" si="2"/>
        <v>1378289.6</v>
      </c>
      <c r="P18" s="51">
        <f>(IF('Net present values'!$D$7="Declining (3.5%)",'Discount Factors'!$D15,IF('Net present values'!$D$7="Constant (3.5%)",'Discount Factors'!$E15,IF('Net present values'!$D$7="Constant (5%)",'Discount Factors'!$F15,IF('Net present values'!$D$7="Constant (8%)",'Discount Factors'!$G15,)))))*O18</f>
        <v>912129.0374856043</v>
      </c>
      <c r="R18" s="50">
        <f t="shared" si="0"/>
        <v>0</v>
      </c>
      <c r="S18" s="51">
        <f>(IF('Net present values'!$D$7="Declining (3.5%)",'Discount Factors'!$D15,IF('Net present values'!$D$7="Constant (3.5%)",'Discount Factors'!$E15,IF('Net present values'!$D$7="Constant (5%)",'Discount Factors'!$F15,IF('Net present values'!$D$7="Constant (8%)",'Discount Factors'!$G15,)))))*R18</f>
        <v>0</v>
      </c>
      <c r="T18" s="28"/>
      <c r="U18" s="58">
        <f t="shared" si="1"/>
        <v>0</v>
      </c>
      <c r="V18" s="51">
        <f>(IF('Net present values'!$D$7="Declining (3.5%)",'Discount Factors'!$D15,IF('Net present values'!$D$7="Constant (3.5%)",'Discount Factors'!$E15,IF('Net present values'!$D$7="Constant (5%)",'Discount Factors'!$F15,IF('Net present values'!$D$7="Constant (8%)",'Discount Factors'!$G15,)))))*U18</f>
        <v>0</v>
      </c>
    </row>
    <row r="19" spans="1:22" ht="12.75">
      <c r="A19" s="7"/>
      <c r="B19" s="25"/>
      <c r="C19" s="25"/>
      <c r="D19" s="25"/>
      <c r="E19" s="26"/>
      <c r="F19" s="11" t="s">
        <v>44</v>
      </c>
      <c r="G19" s="11">
        <f>SUM(G16:G18)</f>
        <v>129767201.64</v>
      </c>
      <c r="H19" s="11" t="s">
        <v>44</v>
      </c>
      <c r="I19" s="24">
        <f>SUM(I16:I18)</f>
        <v>129767201.64</v>
      </c>
      <c r="J19" s="11" t="s">
        <v>44</v>
      </c>
      <c r="K19" s="10">
        <f>SUM(K16:K18)</f>
        <v>129767201.64</v>
      </c>
      <c r="L19" s="24"/>
      <c r="M19" s="24"/>
      <c r="N19" s="104">
        <v>13</v>
      </c>
      <c r="O19" s="50">
        <f t="shared" si="2"/>
        <v>1378289.6</v>
      </c>
      <c r="P19" s="51">
        <f>(IF('Net present values'!$D$7="Declining (3.5%)",'Discount Factors'!$D16,IF('Net present values'!$D$7="Constant (3.5%)",'Discount Factors'!$E16,IF('Net present values'!$D$7="Constant (5%)",'Discount Factors'!$F16,IF('Net present values'!$D$7="Constant (8%)",'Discount Factors'!$G16,)))))*O19</f>
        <v>881284.09418899</v>
      </c>
      <c r="R19" s="50">
        <f t="shared" si="0"/>
        <v>0</v>
      </c>
      <c r="S19" s="51">
        <f>(IF('Net present values'!$D$7="Declining (3.5%)",'Discount Factors'!$D16,IF('Net present values'!$D$7="Constant (3.5%)",'Discount Factors'!$E16,IF('Net present values'!$D$7="Constant (5%)",'Discount Factors'!$F16,IF('Net present values'!$D$7="Constant (8%)",'Discount Factors'!$G16,)))))*R19</f>
        <v>0</v>
      </c>
      <c r="T19" s="28"/>
      <c r="U19" s="58">
        <f t="shared" si="1"/>
        <v>0</v>
      </c>
      <c r="V19" s="51">
        <f>(IF('Net present values'!$D$7="Declining (3.5%)",'Discount Factors'!$D16,IF('Net present values'!$D$7="Constant (3.5%)",'Discount Factors'!$E16,IF('Net present values'!$D$7="Constant (5%)",'Discount Factors'!$F16,IF('Net present values'!$D$7="Constant (8%)",'Discount Factors'!$G16,)))))*U19</f>
        <v>0</v>
      </c>
    </row>
    <row r="20" spans="1:22" ht="12.75">
      <c r="A20" s="1" t="s">
        <v>5</v>
      </c>
      <c r="B20" s="11"/>
      <c r="C20" s="11"/>
      <c r="D20" s="11"/>
      <c r="E20" s="7"/>
      <c r="F20" s="7"/>
      <c r="G20" s="11"/>
      <c r="H20" s="23"/>
      <c r="I20" s="10"/>
      <c r="J20" s="23"/>
      <c r="L20" s="7"/>
      <c r="M20" s="7"/>
      <c r="N20" s="104">
        <v>14</v>
      </c>
      <c r="O20" s="50">
        <f t="shared" si="2"/>
        <v>1378289.6</v>
      </c>
      <c r="P20" s="51">
        <f>(IF('Net present values'!$D$7="Declining (3.5%)",'Discount Factors'!$D17,IF('Net present values'!$D$7="Constant (3.5%)",'Discount Factors'!$E17,IF('Net present values'!$D$7="Constant (5%)",'Discount Factors'!$F17,IF('Net present values'!$D$7="Constant (8%)",'Discount Factors'!$G17,)))))*O20</f>
        <v>851482.2166077195</v>
      </c>
      <c r="R20" s="50">
        <f t="shared" si="0"/>
        <v>0</v>
      </c>
      <c r="S20" s="51">
        <f>(IF('Net present values'!$D$7="Declining (3.5%)",'Discount Factors'!$D17,IF('Net present values'!$D$7="Constant (3.5%)",'Discount Factors'!$E17,IF('Net present values'!$D$7="Constant (5%)",'Discount Factors'!$F17,IF('Net present values'!$D$7="Constant (8%)",'Discount Factors'!$G17,)))))*R20</f>
        <v>0</v>
      </c>
      <c r="T20" s="28"/>
      <c r="U20" s="58">
        <f t="shared" si="1"/>
        <v>0</v>
      </c>
      <c r="V20" s="51">
        <f>(IF('Net present values'!$D$7="Declining (3.5%)",'Discount Factors'!$D17,IF('Net present values'!$D$7="Constant (3.5%)",'Discount Factors'!$E17,IF('Net present values'!$D$7="Constant (5%)",'Discount Factors'!$F17,IF('Net present values'!$D$7="Constant (8%)",'Discount Factors'!$G17,)))))*U20</f>
        <v>0</v>
      </c>
    </row>
    <row r="21" spans="1:22" ht="12.75">
      <c r="A21" s="16"/>
      <c r="B21" s="16">
        <f>'Net present values'!D14</f>
        <v>3560</v>
      </c>
      <c r="C21" s="16" t="s">
        <v>15</v>
      </c>
      <c r="D21" s="16" t="s">
        <v>19</v>
      </c>
      <c r="E21" s="21">
        <f>(B4+B5)*B21</f>
        <v>1378289.6</v>
      </c>
      <c r="F21" s="65">
        <f>SUM(P7:P31)</f>
        <v>24626387.06706443</v>
      </c>
      <c r="G21" s="19">
        <f>SUM(P7:P31)+E21</f>
        <v>26004676.667064432</v>
      </c>
      <c r="H21" s="103">
        <f>SUM(P7:P56)</f>
        <v>39534767.993537806</v>
      </c>
      <c r="I21" s="96">
        <f>SUM(P7:P56)+E21</f>
        <v>40913057.59353781</v>
      </c>
      <c r="J21" s="65">
        <f>SUM(P7:P106)</f>
        <v>53788473.51685333</v>
      </c>
      <c r="K21" s="19">
        <f>SUM(P7:P106)+E21</f>
        <v>55166763.116853334</v>
      </c>
      <c r="L21" s="24"/>
      <c r="M21" s="24"/>
      <c r="N21" s="104">
        <v>15</v>
      </c>
      <c r="O21" s="50">
        <f t="shared" si="2"/>
        <v>1378289.6</v>
      </c>
      <c r="P21" s="51">
        <f>(IF('Net present values'!$D$7="Declining (3.5%)",'Discount Factors'!$D18,IF('Net present values'!$D$7="Constant (3.5%)",'Discount Factors'!$E18,IF('Net present values'!$D$7="Constant (5%)",'Discount Factors'!$F18,IF('Net present values'!$D$7="Constant (8%)",'Discount Factors'!$G18,)))))*O21</f>
        <v>822688.131988135</v>
      </c>
      <c r="R21" s="50">
        <f t="shared" si="0"/>
        <v>0</v>
      </c>
      <c r="S21" s="51">
        <f>(IF('Net present values'!$D$7="Declining (3.5%)",'Discount Factors'!$D18,IF('Net present values'!$D$7="Constant (3.5%)",'Discount Factors'!$E18,IF('Net present values'!$D$7="Constant (5%)",'Discount Factors'!$F18,IF('Net present values'!$D$7="Constant (8%)",'Discount Factors'!$G18,)))))*R21</f>
        <v>0</v>
      </c>
      <c r="T21" s="28"/>
      <c r="U21" s="58">
        <f t="shared" si="1"/>
        <v>0</v>
      </c>
      <c r="V21" s="51">
        <f>(IF('Net present values'!$D$7="Declining (3.5%)",'Discount Factors'!$D18,IF('Net present values'!$D$7="Constant (3.5%)",'Discount Factors'!$E18,IF('Net present values'!$D$7="Constant (5%)",'Discount Factors'!$F18,IF('Net present values'!$D$7="Constant (8%)",'Discount Factors'!$G18,)))))*U21</f>
        <v>0</v>
      </c>
    </row>
    <row r="22" spans="1:22" ht="12.75">
      <c r="A22" s="16"/>
      <c r="B22" s="16"/>
      <c r="C22" s="16"/>
      <c r="D22" s="16"/>
      <c r="E22" s="21"/>
      <c r="F22" s="22"/>
      <c r="G22" s="19"/>
      <c r="H22" s="21"/>
      <c r="I22" s="19"/>
      <c r="J22" s="21"/>
      <c r="K22" s="21"/>
      <c r="L22" s="23"/>
      <c r="M22" s="23"/>
      <c r="N22" s="104">
        <v>16</v>
      </c>
      <c r="O22" s="50">
        <f t="shared" si="2"/>
        <v>1378289.6</v>
      </c>
      <c r="P22" s="51">
        <f>(IF('Net present values'!$D$7="Declining (3.5%)",'Discount Factors'!$D19,IF('Net present values'!$D$7="Constant (3.5%)",'Discount Factors'!$E19,IF('Net present values'!$D$7="Constant (5%)",'Discount Factors'!$F19,IF('Net present values'!$D$7="Constant (8%)",'Discount Factors'!$G19,)))))*O22</f>
        <v>794867.7603750097</v>
      </c>
      <c r="R22" s="50">
        <f t="shared" si="0"/>
        <v>0</v>
      </c>
      <c r="S22" s="51">
        <f>(IF('Net present values'!$D$7="Declining (3.5%)",'Discount Factors'!$D19,IF('Net present values'!$D$7="Constant (3.5%)",'Discount Factors'!$E19,IF('Net present values'!$D$7="Constant (5%)",'Discount Factors'!$F19,IF('Net present values'!$D$7="Constant (8%)",'Discount Factors'!$G19,)))))*R22</f>
        <v>0</v>
      </c>
      <c r="T22" s="28"/>
      <c r="U22" s="58">
        <f t="shared" si="1"/>
        <v>0</v>
      </c>
      <c r="V22" s="51">
        <f>(IF('Net present values'!$D$7="Declining (3.5%)",'Discount Factors'!$D19,IF('Net present values'!$D$7="Constant (3.5%)",'Discount Factors'!$E19,IF('Net present values'!$D$7="Constant (5%)",'Discount Factors'!$F19,IF('Net present values'!$D$7="Constant (8%)",'Discount Factors'!$G19,)))))*U22</f>
        <v>0</v>
      </c>
    </row>
    <row r="23" spans="1:23" s="7" customFormat="1" ht="12.75">
      <c r="A23" s="27"/>
      <c r="B23" s="27"/>
      <c r="C23" s="27"/>
      <c r="D23" s="27"/>
      <c r="E23" s="23"/>
      <c r="F23" s="11" t="s">
        <v>51</v>
      </c>
      <c r="G23" s="24">
        <f>G21+G22</f>
        <v>26004676.667064432</v>
      </c>
      <c r="H23" s="11" t="s">
        <v>52</v>
      </c>
      <c r="I23" s="24">
        <f>I21+I22</f>
        <v>40913057.59353781</v>
      </c>
      <c r="J23" s="11" t="s">
        <v>53</v>
      </c>
      <c r="K23" s="24">
        <f>SUM(K21:K22)</f>
        <v>55166763.116853334</v>
      </c>
      <c r="L23" s="24"/>
      <c r="M23" s="24"/>
      <c r="N23" s="104">
        <v>17</v>
      </c>
      <c r="O23" s="50">
        <f t="shared" si="2"/>
        <v>1378289.6</v>
      </c>
      <c r="P23" s="51">
        <f>(IF('Net present values'!$D$7="Declining (3.5%)",'Discount Factors'!$D20,IF('Net present values'!$D$7="Constant (3.5%)",'Discount Factors'!$E20,IF('Net present values'!$D$7="Constant (5%)",'Discount Factors'!$F20,IF('Net present values'!$D$7="Constant (8%)",'Discount Factors'!$G20,)))))*O23</f>
        <v>767988.1742753718</v>
      </c>
      <c r="Q23"/>
      <c r="R23" s="50">
        <f t="shared" si="0"/>
        <v>0</v>
      </c>
      <c r="S23" s="51">
        <f>(IF('Net present values'!$D$7="Declining (3.5%)",'Discount Factors'!$D20,IF('Net present values'!$D$7="Constant (3.5%)",'Discount Factors'!$E20,IF('Net present values'!$D$7="Constant (5%)",'Discount Factors'!$F20,IF('Net present values'!$D$7="Constant (8%)",'Discount Factors'!$G20,)))))*R23</f>
        <v>0</v>
      </c>
      <c r="T23" s="28"/>
      <c r="U23" s="58">
        <f t="shared" si="1"/>
        <v>0</v>
      </c>
      <c r="V23" s="51">
        <f>(IF('Net present values'!$D$7="Declining (3.5%)",'Discount Factors'!$D20,IF('Net present values'!$D$7="Constant (3.5%)",'Discount Factors'!$E20,IF('Net present values'!$D$7="Constant (5%)",'Discount Factors'!$F20,IF('Net present values'!$D$7="Constant (8%)",'Discount Factors'!$G20,)))))*U23</f>
        <v>0</v>
      </c>
      <c r="W23"/>
    </row>
    <row r="24" spans="1:22" ht="12.75">
      <c r="A24" s="27"/>
      <c r="B24" s="27"/>
      <c r="C24" s="27"/>
      <c r="D24" s="27"/>
      <c r="E24" s="23"/>
      <c r="F24" s="11"/>
      <c r="G24" s="24"/>
      <c r="H24" s="11"/>
      <c r="I24" s="24"/>
      <c r="J24" s="11"/>
      <c r="L24" s="7"/>
      <c r="M24" s="7"/>
      <c r="N24" s="104">
        <v>18</v>
      </c>
      <c r="O24" s="50">
        <f t="shared" si="2"/>
        <v>1378289.6</v>
      </c>
      <c r="P24" s="51">
        <f>(IF('Net present values'!$D$7="Declining (3.5%)",'Discount Factors'!$D21,IF('Net present values'!$D$7="Constant (3.5%)",'Discount Factors'!$E21,IF('Net present values'!$D$7="Constant (5%)",'Discount Factors'!$F21,IF('Net present values'!$D$7="Constant (8%)",'Discount Factors'!$G21,)))))*O24</f>
        <v>742017.5596863497</v>
      </c>
      <c r="R24" s="50">
        <f t="shared" si="0"/>
        <v>0</v>
      </c>
      <c r="S24" s="51">
        <f>(IF('Net present values'!$D$7="Declining (3.5%)",'Discount Factors'!$D21,IF('Net present values'!$D$7="Constant (3.5%)",'Discount Factors'!$E21,IF('Net present values'!$D$7="Constant (5%)",'Discount Factors'!$F21,IF('Net present values'!$D$7="Constant (8%)",'Discount Factors'!$G21,)))))*R24</f>
        <v>0</v>
      </c>
      <c r="T24" s="28"/>
      <c r="U24" s="58">
        <f t="shared" si="1"/>
        <v>0</v>
      </c>
      <c r="V24" s="51">
        <f>(IF('Net present values'!$D$7="Declining (3.5%)",'Discount Factors'!$D21,IF('Net present values'!$D$7="Constant (3.5%)",'Discount Factors'!$E21,IF('Net present values'!$D$7="Constant (5%)",'Discount Factors'!$F21,IF('Net present values'!$D$7="Constant (8%)",'Discount Factors'!$G21,)))))*U24</f>
        <v>0</v>
      </c>
    </row>
    <row r="25" spans="1:22" ht="12.75">
      <c r="A25" s="27"/>
      <c r="B25" s="27"/>
      <c r="C25" s="27"/>
      <c r="D25" s="27"/>
      <c r="E25" s="23"/>
      <c r="L25" s="7"/>
      <c r="M25" s="7"/>
      <c r="N25" s="104">
        <v>19</v>
      </c>
      <c r="O25" s="50">
        <f t="shared" si="2"/>
        <v>1378289.6</v>
      </c>
      <c r="P25" s="51">
        <f>(IF('Net present values'!$D$7="Declining (3.5%)",'Discount Factors'!$D22,IF('Net present values'!$D$7="Constant (3.5%)",'Discount Factors'!$E22,IF('Net present values'!$D$7="Constant (5%)",'Discount Factors'!$F22,IF('Net present values'!$D$7="Constant (8%)",'Discount Factors'!$G22,)))))*O25</f>
        <v>716925.1784409176</v>
      </c>
      <c r="R25" s="50">
        <f t="shared" si="0"/>
        <v>0</v>
      </c>
      <c r="S25" s="51">
        <f>(IF('Net present values'!$D$7="Declining (3.5%)",'Discount Factors'!$D22,IF('Net present values'!$D$7="Constant (3.5%)",'Discount Factors'!$E22,IF('Net present values'!$D$7="Constant (5%)",'Discount Factors'!$F22,IF('Net present values'!$D$7="Constant (8%)",'Discount Factors'!$G22,)))))*R25</f>
        <v>0</v>
      </c>
      <c r="T25" s="28"/>
      <c r="U25" s="58">
        <f t="shared" si="1"/>
        <v>0</v>
      </c>
      <c r="V25" s="51">
        <f>(IF('Net present values'!$D$7="Declining (3.5%)",'Discount Factors'!$D22,IF('Net present values'!$D$7="Constant (3.5%)",'Discount Factors'!$E22,IF('Net present values'!$D$7="Constant (5%)",'Discount Factors'!$F22,IF('Net present values'!$D$7="Constant (8%)",'Discount Factors'!$G22,)))))*U25</f>
        <v>0</v>
      </c>
    </row>
    <row r="26" spans="1:22" ht="12.75">
      <c r="A26" s="12" t="s">
        <v>6</v>
      </c>
      <c r="B26" s="13">
        <f>'Net present values'!D15</f>
        <v>668441</v>
      </c>
      <c r="C26" s="13" t="s">
        <v>12</v>
      </c>
      <c r="D26" s="13" t="s">
        <v>19</v>
      </c>
      <c r="E26" s="14">
        <f>B10*B26</f>
        <v>22726994</v>
      </c>
      <c r="F26" s="14">
        <f>E26</f>
        <v>22726994</v>
      </c>
      <c r="G26" s="15">
        <f>E26</f>
        <v>22726994</v>
      </c>
      <c r="H26" s="14">
        <f>E26</f>
        <v>22726994</v>
      </c>
      <c r="I26" s="15">
        <f>E26</f>
        <v>22726994</v>
      </c>
      <c r="J26" s="64">
        <f>E26</f>
        <v>22726994</v>
      </c>
      <c r="K26" s="15">
        <f>F26</f>
        <v>22726994</v>
      </c>
      <c r="L26" s="24"/>
      <c r="M26" s="24"/>
      <c r="N26" s="104">
        <v>20</v>
      </c>
      <c r="O26" s="50">
        <f>$E$21*1.5</f>
        <v>2067434.4000000001</v>
      </c>
      <c r="P26" s="51">
        <f>(IF('Net present values'!$D$7="Declining (3.5%)",'Discount Factors'!$D23,IF('Net present values'!$D$7="Constant (3.5%)",'Discount Factors'!$E23,IF('Net present values'!$D$7="Constant (5%)",'Discount Factors'!$F23,IF('Net present values'!$D$7="Constant (8%)",'Discount Factors'!$G23,)))))*O26</f>
        <v>1039021.9977404603</v>
      </c>
      <c r="R26" s="50">
        <f t="shared" si="0"/>
        <v>0</v>
      </c>
      <c r="S26" s="51">
        <f>(IF('Net present values'!$D$7="Declining (3.5%)",'Discount Factors'!$D23,IF('Net present values'!$D$7="Constant (3.5%)",'Discount Factors'!$E23,IF('Net present values'!$D$7="Constant (5%)",'Discount Factors'!$F23,IF('Net present values'!$D$7="Constant (8%)",'Discount Factors'!$G23,)))))*R26</f>
        <v>0</v>
      </c>
      <c r="T26" s="28"/>
      <c r="U26" s="58">
        <f t="shared" si="1"/>
        <v>0</v>
      </c>
      <c r="V26" s="51">
        <f>(IF('Net present values'!$D$7="Declining (3.5%)",'Discount Factors'!$D23,IF('Net present values'!$D$7="Constant (3.5%)",'Discount Factors'!$E23,IF('Net present values'!$D$7="Constant (5%)",'Discount Factors'!$F23,IF('Net present values'!$D$7="Constant (8%)",'Discount Factors'!$G23,)))))*U26</f>
        <v>0</v>
      </c>
    </row>
    <row r="27" spans="1:22" ht="12.75">
      <c r="A27" s="17" t="s">
        <v>7</v>
      </c>
      <c r="B27" s="16">
        <f>'Net present values'!D16</f>
        <v>0</v>
      </c>
      <c r="C27" s="16" t="s">
        <v>16</v>
      </c>
      <c r="D27" s="16" t="s">
        <v>18</v>
      </c>
      <c r="E27" s="21">
        <f>B6*B27</f>
        <v>0</v>
      </c>
      <c r="F27" s="65">
        <f>SUM(S7:S31)</f>
        <v>0</v>
      </c>
      <c r="G27" s="19">
        <f>E27+F27</f>
        <v>0</v>
      </c>
      <c r="H27" s="103">
        <f>SUM(S7:S56)</f>
        <v>0</v>
      </c>
      <c r="I27" s="19">
        <f>E27+H27</f>
        <v>0</v>
      </c>
      <c r="J27" s="65">
        <f>SUM(S7:S106)</f>
        <v>0</v>
      </c>
      <c r="K27" s="19">
        <f>E27+J27</f>
        <v>0</v>
      </c>
      <c r="L27" s="24"/>
      <c r="M27" s="24"/>
      <c r="N27" s="104">
        <v>21</v>
      </c>
      <c r="O27" s="50">
        <f aca="true" t="shared" si="3" ref="O27:O56">$E$21*1.5</f>
        <v>2067434.4000000001</v>
      </c>
      <c r="P27" s="51">
        <f>(IF('Net present values'!$D$7="Declining (3.5%)",'Discount Factors'!$D24,IF('Net present values'!$D$7="Constant (3.5%)",'Discount Factors'!$E24,IF('Net present values'!$D$7="Constant (5%)",'Discount Factors'!$F24,IF('Net present values'!$D$7="Constant (8%)",'Discount Factors'!$G24,)))))*O27</f>
        <v>1003885.9881550344</v>
      </c>
      <c r="R27" s="50">
        <f t="shared" si="0"/>
        <v>0</v>
      </c>
      <c r="S27" s="51">
        <f>(IF('Net present values'!$D$7="Declining (3.5%)",'Discount Factors'!$D24,IF('Net present values'!$D$7="Constant (3.5%)",'Discount Factors'!$E24,IF('Net present values'!$D$7="Constant (5%)",'Discount Factors'!$F24,IF('Net present values'!$D$7="Constant (8%)",'Discount Factors'!$G24,)))))*R27</f>
        <v>0</v>
      </c>
      <c r="T27" s="28"/>
      <c r="U27" s="58">
        <f t="shared" si="1"/>
        <v>0</v>
      </c>
      <c r="V27" s="51">
        <f>(IF('Net present values'!$D$7="Declining (3.5%)",'Discount Factors'!$D24,IF('Net present values'!$D$7="Constant (3.5%)",'Discount Factors'!$E24,IF('Net present values'!$D$7="Constant (5%)",'Discount Factors'!$F24,IF('Net present values'!$D$7="Constant (8%)",'Discount Factors'!$G24,)))))*U27</f>
        <v>0</v>
      </c>
    </row>
    <row r="28" spans="1:22" ht="12.75">
      <c r="A28" s="17" t="s">
        <v>8</v>
      </c>
      <c r="B28" s="16">
        <f>'Net present values'!D17</f>
        <v>0</v>
      </c>
      <c r="C28" s="16" t="s">
        <v>17</v>
      </c>
      <c r="D28" s="16" t="s">
        <v>18</v>
      </c>
      <c r="E28" s="21">
        <f>B9*B28</f>
        <v>0</v>
      </c>
      <c r="F28" s="65">
        <f>SUM(V7:V31)</f>
        <v>0</v>
      </c>
      <c r="G28" s="19">
        <f>E28+F28</f>
        <v>0</v>
      </c>
      <c r="H28" s="103">
        <f>SUM(V7:V56)</f>
        <v>0</v>
      </c>
      <c r="I28" s="19">
        <f>E28+H28</f>
        <v>0</v>
      </c>
      <c r="J28" s="65">
        <f>SUM(V7:V106)</f>
        <v>0</v>
      </c>
      <c r="K28" s="19">
        <f>E28+J28</f>
        <v>0</v>
      </c>
      <c r="L28" s="24"/>
      <c r="M28" s="24"/>
      <c r="N28" s="104">
        <v>22</v>
      </c>
      <c r="O28" s="50">
        <f t="shared" si="3"/>
        <v>2067434.4000000001</v>
      </c>
      <c r="P28" s="51">
        <f>(IF('Net present values'!$D$7="Declining (3.5%)",'Discount Factors'!$D25,IF('Net present values'!$D$7="Constant (3.5%)",'Discount Factors'!$E25,IF('Net present values'!$D$7="Constant (5%)",'Discount Factors'!$F25,IF('Net present values'!$D$7="Constant (8%)",'Discount Factors'!$G25,)))))*O28</f>
        <v>969938.1528067965</v>
      </c>
      <c r="R28" s="50">
        <f t="shared" si="0"/>
        <v>0</v>
      </c>
      <c r="S28" s="51">
        <f>(IF('Net present values'!$D$7="Declining (3.5%)",'Discount Factors'!$D25,IF('Net present values'!$D$7="Constant (3.5%)",'Discount Factors'!$E25,IF('Net present values'!$D$7="Constant (5%)",'Discount Factors'!$F25,IF('Net present values'!$D$7="Constant (8%)",'Discount Factors'!$G25,)))))*R28</f>
        <v>0</v>
      </c>
      <c r="T28" s="28"/>
      <c r="U28" s="58">
        <f t="shared" si="1"/>
        <v>0</v>
      </c>
      <c r="V28" s="51">
        <f>(IF('Net present values'!$D$7="Declining (3.5%)",'Discount Factors'!$D25,IF('Net present values'!$D$7="Constant (3.5%)",'Discount Factors'!$E25,IF('Net present values'!$D$7="Constant (5%)",'Discount Factors'!$F25,IF('Net present values'!$D$7="Constant (8%)",'Discount Factors'!$G25,)))))*U28</f>
        <v>0</v>
      </c>
    </row>
    <row r="29" spans="6:22" ht="16.5" thickBot="1">
      <c r="F29" s="66" t="s">
        <v>54</v>
      </c>
      <c r="G29" s="67">
        <f>-G16-G17-G18-G21-G22-G26+G27+G28</f>
        <v>-178498872.30706444</v>
      </c>
      <c r="H29" s="68"/>
      <c r="I29" s="67">
        <f>-I16-I17-I18-I21-I22-I26+I27+I28</f>
        <v>-193407253.2335378</v>
      </c>
      <c r="J29" s="68"/>
      <c r="K29" s="67">
        <f>-K16-K17-K18-K21-K22-K26+K27+K28</f>
        <v>-207660958.75685334</v>
      </c>
      <c r="L29" s="109"/>
      <c r="M29" s="109"/>
      <c r="N29" s="104">
        <v>23</v>
      </c>
      <c r="O29" s="50">
        <f t="shared" si="3"/>
        <v>2067434.4000000001</v>
      </c>
      <c r="P29" s="51">
        <f>(IF('Net present values'!$D$7="Declining (3.5%)",'Discount Factors'!$D26,IF('Net present values'!$D$7="Constant (3.5%)",'Discount Factors'!$E26,IF('Net present values'!$D$7="Constant (5%)",'Discount Factors'!$F26,IF('Net present values'!$D$7="Constant (8%)",'Discount Factors'!$G26,)))))*O29</f>
        <v>937138.3118906247</v>
      </c>
      <c r="R29" s="50">
        <f t="shared" si="0"/>
        <v>0</v>
      </c>
      <c r="S29" s="51">
        <f>(IF('Net present values'!$D$7="Declining (3.5%)",'Discount Factors'!$D26,IF('Net present values'!$D$7="Constant (3.5%)",'Discount Factors'!$E26,IF('Net present values'!$D$7="Constant (5%)",'Discount Factors'!$F26,IF('Net present values'!$D$7="Constant (8%)",'Discount Factors'!$G26,)))))*R29</f>
        <v>0</v>
      </c>
      <c r="T29" s="28"/>
      <c r="U29" s="58">
        <f t="shared" si="1"/>
        <v>0</v>
      </c>
      <c r="V29" s="51">
        <f>(IF('Net present values'!$D$7="Declining (3.5%)",'Discount Factors'!$D26,IF('Net present values'!$D$7="Constant (3.5%)",'Discount Factors'!$E26,IF('Net present values'!$D$7="Constant (5%)",'Discount Factors'!$F26,IF('Net present values'!$D$7="Constant (8%)",'Discount Factors'!$G26,)))))*U29</f>
        <v>0</v>
      </c>
    </row>
    <row r="30" spans="7:22" ht="16.5" thickTop="1">
      <c r="G30" s="6"/>
      <c r="H30" s="18"/>
      <c r="I30" s="6"/>
      <c r="L30" s="6"/>
      <c r="M30" s="6"/>
      <c r="N30" s="104">
        <v>24</v>
      </c>
      <c r="O30" s="50">
        <f t="shared" si="3"/>
        <v>2067434.4000000001</v>
      </c>
      <c r="P30" s="51">
        <f>(IF('Net present values'!$D$7="Declining (3.5%)",'Discount Factors'!$D27,IF('Net present values'!$D$7="Constant (3.5%)",'Discount Factors'!$E27,IF('Net present values'!$D$7="Constant (5%)",'Discount Factors'!$F27,IF('Net present values'!$D$7="Constant (8%)",'Discount Factors'!$G27,)))))*O30</f>
        <v>905447.644338768</v>
      </c>
      <c r="R30" s="50">
        <f t="shared" si="0"/>
        <v>0</v>
      </c>
      <c r="S30" s="51">
        <f>(IF('Net present values'!$D$7="Declining (3.5%)",'Discount Factors'!$D27,IF('Net present values'!$D$7="Constant (3.5%)",'Discount Factors'!$E27,IF('Net present values'!$D$7="Constant (5%)",'Discount Factors'!$F27,IF('Net present values'!$D$7="Constant (8%)",'Discount Factors'!$G27,)))))*R30</f>
        <v>0</v>
      </c>
      <c r="T30" s="28"/>
      <c r="U30" s="58">
        <f t="shared" si="1"/>
        <v>0</v>
      </c>
      <c r="V30" s="51">
        <f>(IF('Net present values'!$D$7="Declining (3.5%)",'Discount Factors'!$D27,IF('Net present values'!$D$7="Constant (3.5%)",'Discount Factors'!$E27,IF('Net present values'!$D$7="Constant (5%)",'Discount Factors'!$F27,IF('Net present values'!$D$7="Constant (8%)",'Discount Factors'!$G27,)))))*U30</f>
        <v>0</v>
      </c>
    </row>
    <row r="31" spans="14:22" ht="12.75">
      <c r="N31" s="104">
        <v>25</v>
      </c>
      <c r="O31" s="50">
        <f t="shared" si="3"/>
        <v>2067434.4000000001</v>
      </c>
      <c r="P31" s="51">
        <f>(IF('Net present values'!$D$7="Declining (3.5%)",'Discount Factors'!$D28,IF('Net present values'!$D$7="Constant (3.5%)",'Discount Factors'!$E28,IF('Net present values'!$D$7="Constant (5%)",'Discount Factors'!$F28,IF('Net present values'!$D$7="Constant (8%)",'Discount Factors'!$G28,)))))*O31</f>
        <v>874828.6418732059</v>
      </c>
      <c r="R31" s="50">
        <f t="shared" si="0"/>
        <v>0</v>
      </c>
      <c r="S31" s="51">
        <f>(IF('Net present values'!$D$7="Declining (3.5%)",'Discount Factors'!$D28,IF('Net present values'!$D$7="Constant (3.5%)",'Discount Factors'!$E28,IF('Net present values'!$D$7="Constant (5%)",'Discount Factors'!$F28,IF('Net present values'!$D$7="Constant (8%)",'Discount Factors'!$G28,)))))*R31</f>
        <v>0</v>
      </c>
      <c r="T31" s="28"/>
      <c r="U31" s="58">
        <f t="shared" si="1"/>
        <v>0</v>
      </c>
      <c r="V31" s="51">
        <f>(IF('Net present values'!$D$7="Declining (3.5%)",'Discount Factors'!$D28,IF('Net present values'!$D$7="Constant (3.5%)",'Discount Factors'!$E28,IF('Net present values'!$D$7="Constant (5%)",'Discount Factors'!$F28,IF('Net present values'!$D$7="Constant (8%)",'Discount Factors'!$G28,)))))*U31</f>
        <v>0</v>
      </c>
    </row>
    <row r="32" spans="14:22" ht="12.75">
      <c r="N32" s="104">
        <v>26</v>
      </c>
      <c r="O32" s="50">
        <f t="shared" si="3"/>
        <v>2067434.4000000001</v>
      </c>
      <c r="P32" s="51">
        <f>(IF('Net present values'!$D$7="Declining (3.5%)",'Discount Factors'!$D29,IF('Net present values'!$D$7="Constant (3.5%)",'Discount Factors'!$E29,IF('Net present values'!$D$7="Constant (5%)",'Discount Factors'!$F29,IF('Net present values'!$D$7="Constant (8%)",'Discount Factors'!$G29,)))))*O32</f>
        <v>845245.0646117931</v>
      </c>
      <c r="R32" s="50">
        <f t="shared" si="0"/>
        <v>0</v>
      </c>
      <c r="S32" s="51">
        <f>(IF('Net present values'!$D$7="Declining (3.5%)",'Discount Factors'!$D29,IF('Net present values'!$D$7="Constant (3.5%)",'Discount Factors'!$E29,IF('Net present values'!$D$7="Constant (5%)",'Discount Factors'!$F29,IF('Net present values'!$D$7="Constant (8%)",'Discount Factors'!$G29,)))))*R32</f>
        <v>0</v>
      </c>
      <c r="T32" s="28"/>
      <c r="U32" s="58">
        <f t="shared" si="1"/>
        <v>0</v>
      </c>
      <c r="V32" s="51">
        <f>(IF('Net present values'!$D$7="Declining (3.5%)",'Discount Factors'!$D29,IF('Net present values'!$D$7="Constant (3.5%)",'Discount Factors'!$E29,IF('Net present values'!$D$7="Constant (5%)",'Discount Factors'!$F29,IF('Net present values'!$D$7="Constant (8%)",'Discount Factors'!$G29,)))))*U32</f>
        <v>0</v>
      </c>
    </row>
    <row r="33" spans="14:22" ht="12.75">
      <c r="N33" s="104">
        <v>27</v>
      </c>
      <c r="O33" s="50">
        <f t="shared" si="3"/>
        <v>2067434.4000000001</v>
      </c>
      <c r="P33" s="51">
        <f>(IF('Net present values'!$D$7="Declining (3.5%)",'Discount Factors'!$D30,IF('Net present values'!$D$7="Constant (3.5%)",'Discount Factors'!$E30,IF('Net present values'!$D$7="Constant (5%)",'Discount Factors'!$F30,IF('Net present values'!$D$7="Constant (8%)",'Discount Factors'!$G30,)))))*O33</f>
        <v>816661.8981756455</v>
      </c>
      <c r="R33" s="50">
        <f t="shared" si="0"/>
        <v>0</v>
      </c>
      <c r="S33" s="51">
        <f>(IF('Net present values'!$D$7="Declining (3.5%)",'Discount Factors'!$D30,IF('Net present values'!$D$7="Constant (3.5%)",'Discount Factors'!$E30,IF('Net present values'!$D$7="Constant (5%)",'Discount Factors'!$F30,IF('Net present values'!$D$7="Constant (8%)",'Discount Factors'!$G30,)))))*R33</f>
        <v>0</v>
      </c>
      <c r="T33" s="28"/>
      <c r="U33" s="58">
        <f t="shared" si="1"/>
        <v>0</v>
      </c>
      <c r="V33" s="51">
        <f>(IF('Net present values'!$D$7="Declining (3.5%)",'Discount Factors'!$D30,IF('Net present values'!$D$7="Constant (3.5%)",'Discount Factors'!$E30,IF('Net present values'!$D$7="Constant (5%)",'Discount Factors'!$F30,IF('Net present values'!$D$7="Constant (8%)",'Discount Factors'!$G30,)))))*U33</f>
        <v>0</v>
      </c>
    </row>
    <row r="34" spans="14:22" ht="12.75">
      <c r="N34" s="104">
        <v>28</v>
      </c>
      <c r="O34" s="50">
        <f t="shared" si="3"/>
        <v>2067434.4000000001</v>
      </c>
      <c r="P34" s="51">
        <f>(IF('Net present values'!$D$7="Declining (3.5%)",'Discount Factors'!$D31,IF('Net present values'!$D$7="Constant (3.5%)",'Discount Factors'!$E31,IF('Net present values'!$D$7="Constant (5%)",'Discount Factors'!$F31,IF('Net present values'!$D$7="Constant (8%)",'Discount Factors'!$G31,)))))*O34</f>
        <v>789045.3122470005</v>
      </c>
      <c r="R34" s="50">
        <f t="shared" si="0"/>
        <v>0</v>
      </c>
      <c r="S34" s="51">
        <f>(IF('Net present values'!$D$7="Declining (3.5%)",'Discount Factors'!$D31,IF('Net present values'!$D$7="Constant (3.5%)",'Discount Factors'!$E31,IF('Net present values'!$D$7="Constant (5%)",'Discount Factors'!$F31,IF('Net present values'!$D$7="Constant (8%)",'Discount Factors'!$G31,)))))*R34</f>
        <v>0</v>
      </c>
      <c r="T34" s="28"/>
      <c r="U34" s="58">
        <f t="shared" si="1"/>
        <v>0</v>
      </c>
      <c r="V34" s="51">
        <f>(IF('Net present values'!$D$7="Declining (3.5%)",'Discount Factors'!$D31,IF('Net present values'!$D$7="Constant (3.5%)",'Discount Factors'!$E31,IF('Net present values'!$D$7="Constant (5%)",'Discount Factors'!$F31,IF('Net present values'!$D$7="Constant (8%)",'Discount Factors'!$G31,)))))*U34</f>
        <v>0</v>
      </c>
    </row>
    <row r="35" spans="14:22" ht="12.75">
      <c r="N35" s="104">
        <v>29</v>
      </c>
      <c r="O35" s="50">
        <f t="shared" si="3"/>
        <v>2067434.4000000001</v>
      </c>
      <c r="P35" s="51">
        <f>(IF('Net present values'!$D$7="Declining (3.5%)",'Discount Factors'!$D32,IF('Net present values'!$D$7="Constant (3.5%)",'Discount Factors'!$E32,IF('Net present values'!$D$7="Constant (5%)",'Discount Factors'!$F32,IF('Net present values'!$D$7="Constant (8%)",'Discount Factors'!$G32,)))))*O35</f>
        <v>762362.6205285031</v>
      </c>
      <c r="R35" s="50">
        <f t="shared" si="0"/>
        <v>0</v>
      </c>
      <c r="S35" s="51">
        <f>(IF('Net present values'!$D$7="Declining (3.5%)",'Discount Factors'!$D32,IF('Net present values'!$D$7="Constant (3.5%)",'Discount Factors'!$E32,IF('Net present values'!$D$7="Constant (5%)",'Discount Factors'!$F32,IF('Net present values'!$D$7="Constant (8%)",'Discount Factors'!$G32,)))))*R35</f>
        <v>0</v>
      </c>
      <c r="T35" s="28"/>
      <c r="U35" s="58">
        <f t="shared" si="1"/>
        <v>0</v>
      </c>
      <c r="V35" s="51">
        <f>(IF('Net present values'!$D$7="Declining (3.5%)",'Discount Factors'!$D32,IF('Net present values'!$D$7="Constant (3.5%)",'Discount Factors'!$E32,IF('Net present values'!$D$7="Constant (5%)",'Discount Factors'!$F32,IF('Net present values'!$D$7="Constant (8%)",'Discount Factors'!$G32,)))))*U35</f>
        <v>0</v>
      </c>
    </row>
    <row r="36" spans="14:22" ht="12.75">
      <c r="N36" s="104">
        <v>30</v>
      </c>
      <c r="O36" s="50">
        <f t="shared" si="3"/>
        <v>2067434.4000000001</v>
      </c>
      <c r="P36" s="51">
        <f>(IF('Net present values'!$D$7="Declining (3.5%)",'Discount Factors'!$D33,IF('Net present values'!$D$7="Constant (3.5%)",'Discount Factors'!$E33,IF('Net present values'!$D$7="Constant (5%)",'Discount Factors'!$F33,IF('Net present values'!$D$7="Constant (8%)",'Discount Factors'!$G33,)))))*O36</f>
        <v>736582.2420565247</v>
      </c>
      <c r="R36" s="50">
        <f t="shared" si="0"/>
        <v>0</v>
      </c>
      <c r="S36" s="51">
        <f>(IF('Net present values'!$D$7="Declining (3.5%)",'Discount Factors'!$D33,IF('Net present values'!$D$7="Constant (3.5%)",'Discount Factors'!$E33,IF('Net present values'!$D$7="Constant (5%)",'Discount Factors'!$F33,IF('Net present values'!$D$7="Constant (8%)",'Discount Factors'!$G33,)))))*R36</f>
        <v>0</v>
      </c>
      <c r="T36" s="28"/>
      <c r="U36" s="58">
        <f t="shared" si="1"/>
        <v>0</v>
      </c>
      <c r="V36" s="51">
        <f>(IF('Net present values'!$D$7="Declining (3.5%)",'Discount Factors'!$D33,IF('Net present values'!$D$7="Constant (3.5%)",'Discount Factors'!$E33,IF('Net present values'!$D$7="Constant (5%)",'Discount Factors'!$F33,IF('Net present values'!$D$7="Constant (8%)",'Discount Factors'!$G33,)))))*U36</f>
        <v>0</v>
      </c>
    </row>
    <row r="37" spans="14:22" ht="12.75">
      <c r="N37" s="104">
        <v>31</v>
      </c>
      <c r="O37" s="50">
        <f t="shared" si="3"/>
        <v>2067434.4000000001</v>
      </c>
      <c r="P37" s="51">
        <f>(IF('Net present values'!$D$7="Declining (3.5%)",'Discount Factors'!$D34,IF('Net present values'!$D$7="Constant (3.5%)",'Discount Factors'!$E34,IF('Net present values'!$D$7="Constant (5%)",'Discount Factors'!$F34,IF('Net present values'!$D$7="Constant (8%)",'Discount Factors'!$G34,)))))*O37</f>
        <v>715128.3903461405</v>
      </c>
      <c r="R37" s="50">
        <f t="shared" si="0"/>
        <v>0</v>
      </c>
      <c r="S37" s="51">
        <f>(IF('Net present values'!$D$7="Declining (3.5%)",'Discount Factors'!$D34,IF('Net present values'!$D$7="Constant (3.5%)",'Discount Factors'!$E34,IF('Net present values'!$D$7="Constant (5%)",'Discount Factors'!$F34,IF('Net present values'!$D$7="Constant (8%)",'Discount Factors'!$G34,)))))*R37</f>
        <v>0</v>
      </c>
      <c r="T37" s="28"/>
      <c r="U37" s="58">
        <f t="shared" si="1"/>
        <v>0</v>
      </c>
      <c r="V37" s="51">
        <f>(IF('Net present values'!$D$7="Declining (3.5%)",'Discount Factors'!$D34,IF('Net present values'!$D$7="Constant (3.5%)",'Discount Factors'!$E34,IF('Net present values'!$D$7="Constant (5%)",'Discount Factors'!$F34,IF('Net present values'!$D$7="Constant (8%)",'Discount Factors'!$G34,)))))*U37</f>
        <v>0</v>
      </c>
    </row>
    <row r="38" spans="14:22" ht="12.75">
      <c r="N38" s="104">
        <v>32</v>
      </c>
      <c r="O38" s="50">
        <f t="shared" si="3"/>
        <v>2067434.4000000001</v>
      </c>
      <c r="P38" s="51">
        <f>(IF('Net present values'!$D$7="Declining (3.5%)",'Discount Factors'!$D35,IF('Net present values'!$D$7="Constant (3.5%)",'Discount Factors'!$E35,IF('Net present values'!$D$7="Constant (5%)",'Discount Factors'!$F35,IF('Net present values'!$D$7="Constant (8%)",'Discount Factors'!$G35,)))))*O38</f>
        <v>694299.408103049</v>
      </c>
      <c r="R38" s="50">
        <f t="shared" si="0"/>
        <v>0</v>
      </c>
      <c r="S38" s="51">
        <f>(IF('Net present values'!$D$7="Declining (3.5%)",'Discount Factors'!$D35,IF('Net present values'!$D$7="Constant (3.5%)",'Discount Factors'!$E35,IF('Net present values'!$D$7="Constant (5%)",'Discount Factors'!$F35,IF('Net present values'!$D$7="Constant (8%)",'Discount Factors'!$G35,)))))*R38</f>
        <v>0</v>
      </c>
      <c r="T38" s="28"/>
      <c r="U38" s="58">
        <f t="shared" si="1"/>
        <v>0</v>
      </c>
      <c r="V38" s="51">
        <f>(IF('Net present values'!$D$7="Declining (3.5%)",'Discount Factors'!$D35,IF('Net present values'!$D$7="Constant (3.5%)",'Discount Factors'!$E35,IF('Net present values'!$D$7="Constant (5%)",'Discount Factors'!$F35,IF('Net present values'!$D$7="Constant (8%)",'Discount Factors'!$G35,)))))*U38</f>
        <v>0</v>
      </c>
    </row>
    <row r="39" spans="14:22" ht="12.75">
      <c r="N39" s="104">
        <v>33</v>
      </c>
      <c r="O39" s="50">
        <f t="shared" si="3"/>
        <v>2067434.4000000001</v>
      </c>
      <c r="P39" s="51">
        <f>(IF('Net present values'!$D$7="Declining (3.5%)",'Discount Factors'!$D36,IF('Net present values'!$D$7="Constant (3.5%)",'Discount Factors'!$E36,IF('Net present values'!$D$7="Constant (5%)",'Discount Factors'!$F36,IF('Net present values'!$D$7="Constant (8%)",'Discount Factors'!$G36,)))))*O39</f>
        <v>674077.0952456787</v>
      </c>
      <c r="R39" s="50">
        <f t="shared" si="0"/>
        <v>0</v>
      </c>
      <c r="S39" s="51">
        <f>(IF('Net present values'!$D$7="Declining (3.5%)",'Discount Factors'!$D36,IF('Net present values'!$D$7="Constant (3.5%)",'Discount Factors'!$E36,IF('Net present values'!$D$7="Constant (5%)",'Discount Factors'!$F36,IF('Net present values'!$D$7="Constant (8%)",'Discount Factors'!$G36,)))))*R39</f>
        <v>0</v>
      </c>
      <c r="T39" s="28"/>
      <c r="U39" s="58">
        <f t="shared" si="1"/>
        <v>0</v>
      </c>
      <c r="V39" s="51">
        <f>(IF('Net present values'!$D$7="Declining (3.5%)",'Discount Factors'!$D36,IF('Net present values'!$D$7="Constant (3.5%)",'Discount Factors'!$E36,IF('Net present values'!$D$7="Constant (5%)",'Discount Factors'!$F36,IF('Net present values'!$D$7="Constant (8%)",'Discount Factors'!$G36,)))))*U39</f>
        <v>0</v>
      </c>
    </row>
    <row r="40" spans="14:22" ht="12.75">
      <c r="N40" s="104">
        <v>34</v>
      </c>
      <c r="O40" s="50">
        <f t="shared" si="3"/>
        <v>2067434.4000000001</v>
      </c>
      <c r="P40" s="51">
        <f>(IF('Net present values'!$D$7="Declining (3.5%)",'Discount Factors'!$D37,IF('Net present values'!$D$7="Constant (3.5%)",'Discount Factors'!$E37,IF('Net present values'!$D$7="Constant (5%)",'Discount Factors'!$F37,IF('Net present values'!$D$7="Constant (8%)",'Discount Factors'!$G37,)))))*O40</f>
        <v>654443.781791921</v>
      </c>
      <c r="R40" s="50">
        <f t="shared" si="0"/>
        <v>0</v>
      </c>
      <c r="S40" s="51">
        <f>(IF('Net present values'!$D$7="Declining (3.5%)",'Discount Factors'!$D37,IF('Net present values'!$D$7="Constant (3.5%)",'Discount Factors'!$E37,IF('Net present values'!$D$7="Constant (5%)",'Discount Factors'!$F37,IF('Net present values'!$D$7="Constant (8%)",'Discount Factors'!$G37,)))))*R40</f>
        <v>0</v>
      </c>
      <c r="T40" s="28"/>
      <c r="U40" s="58">
        <f t="shared" si="1"/>
        <v>0</v>
      </c>
      <c r="V40" s="51">
        <f>(IF('Net present values'!$D$7="Declining (3.5%)",'Discount Factors'!$D37,IF('Net present values'!$D$7="Constant (3.5%)",'Discount Factors'!$E37,IF('Net present values'!$D$7="Constant (5%)",'Discount Factors'!$F37,IF('Net present values'!$D$7="Constant (8%)",'Discount Factors'!$G37,)))))*U40</f>
        <v>0</v>
      </c>
    </row>
    <row r="41" spans="14:22" ht="12.75">
      <c r="N41" s="104">
        <v>35</v>
      </c>
      <c r="O41" s="50">
        <f t="shared" si="3"/>
        <v>2067434.4000000001</v>
      </c>
      <c r="P41" s="51">
        <f>(IF('Net present values'!$D$7="Declining (3.5%)",'Discount Factors'!$D38,IF('Net present values'!$D$7="Constant (3.5%)",'Discount Factors'!$E38,IF('Net present values'!$D$7="Constant (5%)",'Discount Factors'!$F38,IF('Net present values'!$D$7="Constant (8%)",'Discount Factors'!$G38,)))))*O41</f>
        <v>635382.3124193408</v>
      </c>
      <c r="R41" s="50">
        <f t="shared" si="0"/>
        <v>0</v>
      </c>
      <c r="S41" s="51">
        <f>(IF('Net present values'!$D$7="Declining (3.5%)",'Discount Factors'!$D38,IF('Net present values'!$D$7="Constant (3.5%)",'Discount Factors'!$E38,IF('Net present values'!$D$7="Constant (5%)",'Discount Factors'!$F38,IF('Net present values'!$D$7="Constant (8%)",'Discount Factors'!$G38,)))))*R41</f>
        <v>0</v>
      </c>
      <c r="T41" s="28"/>
      <c r="U41" s="58">
        <f t="shared" si="1"/>
        <v>0</v>
      </c>
      <c r="V41" s="51">
        <f>(IF('Net present values'!$D$7="Declining (3.5%)",'Discount Factors'!$D38,IF('Net present values'!$D$7="Constant (3.5%)",'Discount Factors'!$E38,IF('Net present values'!$D$7="Constant (5%)",'Discount Factors'!$F38,IF('Net present values'!$D$7="Constant (8%)",'Discount Factors'!$G38,)))))*U41</f>
        <v>0</v>
      </c>
    </row>
    <row r="42" spans="14:22" ht="12.75">
      <c r="N42" s="104">
        <v>36</v>
      </c>
      <c r="O42" s="50">
        <f t="shared" si="3"/>
        <v>2067434.4000000001</v>
      </c>
      <c r="P42" s="51">
        <f>(IF('Net present values'!$D$7="Declining (3.5%)",'Discount Factors'!$D39,IF('Net present values'!$D$7="Constant (3.5%)",'Discount Factors'!$E39,IF('Net present values'!$D$7="Constant (5%)",'Discount Factors'!$F39,IF('Net present values'!$D$7="Constant (8%)",'Discount Factors'!$G39,)))))*O42</f>
        <v>616876.0314750882</v>
      </c>
      <c r="R42" s="50">
        <f t="shared" si="0"/>
        <v>0</v>
      </c>
      <c r="S42" s="51">
        <f>(IF('Net present values'!$D$7="Declining (3.5%)",'Discount Factors'!$D39,IF('Net present values'!$D$7="Constant (3.5%)",'Discount Factors'!$E39,IF('Net present values'!$D$7="Constant (5%)",'Discount Factors'!$F39,IF('Net present values'!$D$7="Constant (8%)",'Discount Factors'!$G39,)))))*R42</f>
        <v>0</v>
      </c>
      <c r="T42" s="28"/>
      <c r="U42" s="58">
        <f t="shared" si="1"/>
        <v>0</v>
      </c>
      <c r="V42" s="51">
        <f>(IF('Net present values'!$D$7="Declining (3.5%)",'Discount Factors'!$D39,IF('Net present values'!$D$7="Constant (3.5%)",'Discount Factors'!$E39,IF('Net present values'!$D$7="Constant (5%)",'Discount Factors'!$F39,IF('Net present values'!$D$7="Constant (8%)",'Discount Factors'!$G39,)))))*U42</f>
        <v>0</v>
      </c>
    </row>
    <row r="43" spans="14:22" ht="12.75">
      <c r="N43" s="104">
        <v>37</v>
      </c>
      <c r="O43" s="50">
        <f t="shared" si="3"/>
        <v>2067434.4000000001</v>
      </c>
      <c r="P43" s="51">
        <f>(IF('Net present values'!$D$7="Declining (3.5%)",'Discount Factors'!$D40,IF('Net present values'!$D$7="Constant (3.5%)",'Discount Factors'!$E40,IF('Net present values'!$D$7="Constant (5%)",'Discount Factors'!$F40,IF('Net present values'!$D$7="Constant (8%)",'Discount Factors'!$G40,)))))*O43</f>
        <v>598908.7684224157</v>
      </c>
      <c r="R43" s="50">
        <f t="shared" si="0"/>
        <v>0</v>
      </c>
      <c r="S43" s="51">
        <f>(IF('Net present values'!$D$7="Declining (3.5%)",'Discount Factors'!$D40,IF('Net present values'!$D$7="Constant (3.5%)",'Discount Factors'!$E40,IF('Net present values'!$D$7="Constant (5%)",'Discount Factors'!$F40,IF('Net present values'!$D$7="Constant (8%)",'Discount Factors'!$G40,)))))*R43</f>
        <v>0</v>
      </c>
      <c r="T43" s="28"/>
      <c r="U43" s="58">
        <f t="shared" si="1"/>
        <v>0</v>
      </c>
      <c r="V43" s="51">
        <f>(IF('Net present values'!$D$7="Declining (3.5%)",'Discount Factors'!$D40,IF('Net present values'!$D$7="Constant (3.5%)",'Discount Factors'!$E40,IF('Net present values'!$D$7="Constant (5%)",'Discount Factors'!$F40,IF('Net present values'!$D$7="Constant (8%)",'Discount Factors'!$G40,)))))*U43</f>
        <v>0</v>
      </c>
    </row>
    <row r="44" spans="14:22" ht="12.75">
      <c r="N44" s="104">
        <v>38</v>
      </c>
      <c r="O44" s="50">
        <f t="shared" si="3"/>
        <v>2067434.4000000001</v>
      </c>
      <c r="P44" s="51">
        <f>(IF('Net present values'!$D$7="Declining (3.5%)",'Discount Factors'!$D41,IF('Net present values'!$D$7="Constant (3.5%)",'Discount Factors'!$E41,IF('Net present values'!$D$7="Constant (5%)",'Discount Factors'!$F41,IF('Net present values'!$D$7="Constant (8%)",'Discount Factors'!$G41,)))))*O44</f>
        <v>581464.8237110833</v>
      </c>
      <c r="R44" s="50">
        <f t="shared" si="0"/>
        <v>0</v>
      </c>
      <c r="S44" s="51">
        <f>(IF('Net present values'!$D$7="Declining (3.5%)",'Discount Factors'!$D41,IF('Net present values'!$D$7="Constant (3.5%)",'Discount Factors'!$E41,IF('Net present values'!$D$7="Constant (5%)",'Discount Factors'!$F41,IF('Net present values'!$D$7="Constant (8%)",'Discount Factors'!$G41,)))))*R44</f>
        <v>0</v>
      </c>
      <c r="T44" s="28"/>
      <c r="U44" s="58">
        <f t="shared" si="1"/>
        <v>0</v>
      </c>
      <c r="V44" s="51">
        <f>(IF('Net present values'!$D$7="Declining (3.5%)",'Discount Factors'!$D41,IF('Net present values'!$D$7="Constant (3.5%)",'Discount Factors'!$E41,IF('Net present values'!$D$7="Constant (5%)",'Discount Factors'!$F41,IF('Net present values'!$D$7="Constant (8%)",'Discount Factors'!$G41,)))))*U44</f>
        <v>0</v>
      </c>
    </row>
    <row r="45" spans="14:22" ht="12.75">
      <c r="N45" s="104">
        <v>39</v>
      </c>
      <c r="O45" s="50">
        <f t="shared" si="3"/>
        <v>2067434.4000000001</v>
      </c>
      <c r="P45" s="51">
        <f>(IF('Net present values'!$D$7="Declining (3.5%)",'Discount Factors'!$D42,IF('Net present values'!$D$7="Constant (3.5%)",'Discount Factors'!$E42,IF('Net present values'!$D$7="Constant (5%)",'Discount Factors'!$F42,IF('Net present values'!$D$7="Constant (8%)",'Discount Factors'!$G42,)))))*O45</f>
        <v>564528.9550593041</v>
      </c>
      <c r="R45" s="50">
        <f t="shared" si="0"/>
        <v>0</v>
      </c>
      <c r="S45" s="51">
        <f>(IF('Net present values'!$D$7="Declining (3.5%)",'Discount Factors'!$D42,IF('Net present values'!$D$7="Constant (3.5%)",'Discount Factors'!$E42,IF('Net present values'!$D$7="Constant (5%)",'Discount Factors'!$F42,IF('Net present values'!$D$7="Constant (8%)",'Discount Factors'!$G42,)))))*R45</f>
        <v>0</v>
      </c>
      <c r="T45" s="28"/>
      <c r="U45" s="58">
        <f t="shared" si="1"/>
        <v>0</v>
      </c>
      <c r="V45" s="51">
        <f>(IF('Net present values'!$D$7="Declining (3.5%)",'Discount Factors'!$D42,IF('Net present values'!$D$7="Constant (3.5%)",'Discount Factors'!$E42,IF('Net present values'!$D$7="Constant (5%)",'Discount Factors'!$F42,IF('Net present values'!$D$7="Constant (8%)",'Discount Factors'!$G42,)))))*U45</f>
        <v>0</v>
      </c>
    </row>
    <row r="46" spans="14:22" ht="12.75">
      <c r="N46" s="104">
        <v>40</v>
      </c>
      <c r="O46" s="50">
        <f t="shared" si="3"/>
        <v>2067434.4000000001</v>
      </c>
      <c r="P46" s="51">
        <f>(IF('Net present values'!$D$7="Declining (3.5%)",'Discount Factors'!$D43,IF('Net present values'!$D$7="Constant (3.5%)",'Discount Factors'!$E43,IF('Net present values'!$D$7="Constant (5%)",'Discount Factors'!$F43,IF('Net present values'!$D$7="Constant (8%)",'Discount Factors'!$G43,)))))*O46</f>
        <v>548086.3641352467</v>
      </c>
      <c r="R46" s="50">
        <f t="shared" si="0"/>
        <v>0</v>
      </c>
      <c r="S46" s="51">
        <f>(IF('Net present values'!$D$7="Declining (3.5%)",'Discount Factors'!$D43,IF('Net present values'!$D$7="Constant (3.5%)",'Discount Factors'!$E43,IF('Net present values'!$D$7="Constant (5%)",'Discount Factors'!$F43,IF('Net present values'!$D$7="Constant (8%)",'Discount Factors'!$G43,)))))*R46</f>
        <v>0</v>
      </c>
      <c r="T46" s="28"/>
      <c r="U46" s="58">
        <f t="shared" si="1"/>
        <v>0</v>
      </c>
      <c r="V46" s="51">
        <f>(IF('Net present values'!$D$7="Declining (3.5%)",'Discount Factors'!$D43,IF('Net present values'!$D$7="Constant (3.5%)",'Discount Factors'!$E43,IF('Net present values'!$D$7="Constant (5%)",'Discount Factors'!$F43,IF('Net present values'!$D$7="Constant (8%)",'Discount Factors'!$G43,)))))*U46</f>
        <v>0</v>
      </c>
    </row>
    <row r="47" spans="14:22" ht="12.75">
      <c r="N47" s="104">
        <v>41</v>
      </c>
      <c r="O47" s="50">
        <f t="shared" si="3"/>
        <v>2067434.4000000001</v>
      </c>
      <c r="P47" s="51">
        <f>(IF('Net present values'!$D$7="Declining (3.5%)",'Discount Factors'!$D44,IF('Net present values'!$D$7="Constant (3.5%)",'Discount Factors'!$E44,IF('Net present values'!$D$7="Constant (5%)",'Discount Factors'!$F44,IF('Net present values'!$D$7="Constant (8%)",'Discount Factors'!$G44,)))))*O47</f>
        <v>532122.6836264532</v>
      </c>
      <c r="R47" s="50">
        <f t="shared" si="0"/>
        <v>0</v>
      </c>
      <c r="S47" s="51">
        <f>(IF('Net present values'!$D$7="Declining (3.5%)",'Discount Factors'!$D44,IF('Net present values'!$D$7="Constant (3.5%)",'Discount Factors'!$E44,IF('Net present values'!$D$7="Constant (5%)",'Discount Factors'!$F44,IF('Net present values'!$D$7="Constant (8%)",'Discount Factors'!$G44,)))))*R47</f>
        <v>0</v>
      </c>
      <c r="T47" s="28"/>
      <c r="U47" s="58">
        <f t="shared" si="1"/>
        <v>0</v>
      </c>
      <c r="V47" s="51">
        <f>(IF('Net present values'!$D$7="Declining (3.5%)",'Discount Factors'!$D44,IF('Net present values'!$D$7="Constant (3.5%)",'Discount Factors'!$E44,IF('Net present values'!$D$7="Constant (5%)",'Discount Factors'!$F44,IF('Net present values'!$D$7="Constant (8%)",'Discount Factors'!$G44,)))))*U47</f>
        <v>0</v>
      </c>
    </row>
    <row r="48" spans="14:22" ht="12.75">
      <c r="N48" s="104">
        <v>42</v>
      </c>
      <c r="O48" s="50">
        <f t="shared" si="3"/>
        <v>2067434.4000000001</v>
      </c>
      <c r="P48" s="51">
        <f>(IF('Net present values'!$D$7="Declining (3.5%)",'Discount Factors'!$D45,IF('Net present values'!$D$7="Constant (3.5%)",'Discount Factors'!$E45,IF('Net present values'!$D$7="Constant (5%)",'Discount Factors'!$F45,IF('Net present values'!$D$7="Constant (8%)",'Discount Factors'!$G45,)))))*O48</f>
        <v>516623.9646858769</v>
      </c>
      <c r="R48" s="50">
        <f t="shared" si="0"/>
        <v>0</v>
      </c>
      <c r="S48" s="51">
        <f>(IF('Net present values'!$D$7="Declining (3.5%)",'Discount Factors'!$D45,IF('Net present values'!$D$7="Constant (3.5%)",'Discount Factors'!$E45,IF('Net present values'!$D$7="Constant (5%)",'Discount Factors'!$F45,IF('Net present values'!$D$7="Constant (8%)",'Discount Factors'!$G45,)))))*R48</f>
        <v>0</v>
      </c>
      <c r="T48" s="28"/>
      <c r="U48" s="58">
        <f t="shared" si="1"/>
        <v>0</v>
      </c>
      <c r="V48" s="51">
        <f>(IF('Net present values'!$D$7="Declining (3.5%)",'Discount Factors'!$D45,IF('Net present values'!$D$7="Constant (3.5%)",'Discount Factors'!$E45,IF('Net present values'!$D$7="Constant (5%)",'Discount Factors'!$F45,IF('Net present values'!$D$7="Constant (8%)",'Discount Factors'!$G45,)))))*U48</f>
        <v>0</v>
      </c>
    </row>
    <row r="49" spans="14:22" ht="12.75">
      <c r="N49" s="104">
        <v>43</v>
      </c>
      <c r="O49" s="50">
        <f t="shared" si="3"/>
        <v>2067434.4000000001</v>
      </c>
      <c r="P49" s="51">
        <f>(IF('Net present values'!$D$7="Declining (3.5%)",'Discount Factors'!$D46,IF('Net present values'!$D$7="Constant (3.5%)",'Discount Factors'!$E46,IF('Net present values'!$D$7="Constant (5%)",'Discount Factors'!$F46,IF('Net present values'!$D$7="Constant (8%)",'Discount Factors'!$G46,)))))*O49</f>
        <v>501576.6647435698</v>
      </c>
      <c r="R49" s="50">
        <f t="shared" si="0"/>
        <v>0</v>
      </c>
      <c r="S49" s="51">
        <f>(IF('Net present values'!$D$7="Declining (3.5%)",'Discount Factors'!$D46,IF('Net present values'!$D$7="Constant (3.5%)",'Discount Factors'!$E46,IF('Net present values'!$D$7="Constant (5%)",'Discount Factors'!$F46,IF('Net present values'!$D$7="Constant (8%)",'Discount Factors'!$G46,)))))*R49</f>
        <v>0</v>
      </c>
      <c r="T49" s="28"/>
      <c r="U49" s="58">
        <f t="shared" si="1"/>
        <v>0</v>
      </c>
      <c r="V49" s="51">
        <f>(IF('Net present values'!$D$7="Declining (3.5%)",'Discount Factors'!$D46,IF('Net present values'!$D$7="Constant (3.5%)",'Discount Factors'!$E46,IF('Net present values'!$D$7="Constant (5%)",'Discount Factors'!$F46,IF('Net present values'!$D$7="Constant (8%)",'Discount Factors'!$G46,)))))*U49</f>
        <v>0</v>
      </c>
    </row>
    <row r="50" spans="14:22" ht="12.75">
      <c r="N50" s="104">
        <v>44</v>
      </c>
      <c r="O50" s="50">
        <f t="shared" si="3"/>
        <v>2067434.4000000001</v>
      </c>
      <c r="P50" s="51">
        <f>(IF('Net present values'!$D$7="Declining (3.5%)",'Discount Factors'!$D47,IF('Net present values'!$D$7="Constant (3.5%)",'Discount Factors'!$E47,IF('Net present values'!$D$7="Constant (5%)",'Discount Factors'!$F47,IF('Net present values'!$D$7="Constant (8%)",'Discount Factors'!$G47,)))))*O50</f>
        <v>486967.6356733687</v>
      </c>
      <c r="R50" s="50">
        <f t="shared" si="0"/>
        <v>0</v>
      </c>
      <c r="S50" s="51">
        <f>(IF('Net present values'!$D$7="Declining (3.5%)",'Discount Factors'!$D47,IF('Net present values'!$D$7="Constant (3.5%)",'Discount Factors'!$E47,IF('Net present values'!$D$7="Constant (5%)",'Discount Factors'!$F47,IF('Net present values'!$D$7="Constant (8%)",'Discount Factors'!$G47,)))))*R50</f>
        <v>0</v>
      </c>
      <c r="T50" s="28"/>
      <c r="U50" s="58">
        <f t="shared" si="1"/>
        <v>0</v>
      </c>
      <c r="V50" s="51">
        <f>(IF('Net present values'!$D$7="Declining (3.5%)",'Discount Factors'!$D47,IF('Net present values'!$D$7="Constant (3.5%)",'Discount Factors'!$E47,IF('Net present values'!$D$7="Constant (5%)",'Discount Factors'!$F47,IF('Net present values'!$D$7="Constant (8%)",'Discount Factors'!$G47,)))))*U50</f>
        <v>0</v>
      </c>
    </row>
    <row r="51" spans="14:22" ht="12.75">
      <c r="N51" s="104">
        <v>45</v>
      </c>
      <c r="O51" s="50">
        <f t="shared" si="3"/>
        <v>2067434.4000000001</v>
      </c>
      <c r="P51" s="51">
        <f>(IF('Net present values'!$D$7="Declining (3.5%)",'Discount Factors'!$D48,IF('Net present values'!$D$7="Constant (3.5%)",'Discount Factors'!$E48,IF('Net present values'!$D$7="Constant (5%)",'Discount Factors'!$F48,IF('Net present values'!$D$7="Constant (8%)",'Discount Factors'!$G48,)))))*O51</f>
        <v>472784.1123042414</v>
      </c>
      <c r="R51" s="50">
        <f t="shared" si="0"/>
        <v>0</v>
      </c>
      <c r="S51" s="51">
        <f>(IF('Net present values'!$D$7="Declining (3.5%)",'Discount Factors'!$D48,IF('Net present values'!$D$7="Constant (3.5%)",'Discount Factors'!$E48,IF('Net present values'!$D$7="Constant (5%)",'Discount Factors'!$F48,IF('Net present values'!$D$7="Constant (8%)",'Discount Factors'!$G48,)))))*R51</f>
        <v>0</v>
      </c>
      <c r="T51" s="28"/>
      <c r="U51" s="58">
        <f t="shared" si="1"/>
        <v>0</v>
      </c>
      <c r="V51" s="51">
        <f>(IF('Net present values'!$D$7="Declining (3.5%)",'Discount Factors'!$D48,IF('Net present values'!$D$7="Constant (3.5%)",'Discount Factors'!$E48,IF('Net present values'!$D$7="Constant (5%)",'Discount Factors'!$F48,IF('Net present values'!$D$7="Constant (8%)",'Discount Factors'!$G48,)))))*U51</f>
        <v>0</v>
      </c>
    </row>
    <row r="52" spans="14:22" ht="12.75">
      <c r="N52" s="104">
        <v>46</v>
      </c>
      <c r="O52" s="50">
        <f t="shared" si="3"/>
        <v>2067434.4000000001</v>
      </c>
      <c r="P52" s="51">
        <f>(IF('Net present values'!$D$7="Declining (3.5%)",'Discount Factors'!$D49,IF('Net present values'!$D$7="Constant (3.5%)",'Discount Factors'!$E49,IF('Net present values'!$D$7="Constant (5%)",'Discount Factors'!$F49,IF('Net present values'!$D$7="Constant (8%)",'Discount Factors'!$G49,)))))*O52</f>
        <v>459013.70126625383</v>
      </c>
      <c r="R52" s="50">
        <f t="shared" si="0"/>
        <v>0</v>
      </c>
      <c r="S52" s="51">
        <f>(IF('Net present values'!$D$7="Declining (3.5%)",'Discount Factors'!$D49,IF('Net present values'!$D$7="Constant (3.5%)",'Discount Factors'!$E49,IF('Net present values'!$D$7="Constant (5%)",'Discount Factors'!$F49,IF('Net present values'!$D$7="Constant (8%)",'Discount Factors'!$G49,)))))*R52</f>
        <v>0</v>
      </c>
      <c r="T52" s="28"/>
      <c r="U52" s="58">
        <f t="shared" si="1"/>
        <v>0</v>
      </c>
      <c r="V52" s="51">
        <f>(IF('Net present values'!$D$7="Declining (3.5%)",'Discount Factors'!$D49,IF('Net present values'!$D$7="Constant (3.5%)",'Discount Factors'!$E49,IF('Net present values'!$D$7="Constant (5%)",'Discount Factors'!$F49,IF('Net present values'!$D$7="Constant (8%)",'Discount Factors'!$G49,)))))*U52</f>
        <v>0</v>
      </c>
    </row>
    <row r="53" spans="14:22" ht="12.75">
      <c r="N53" s="104">
        <v>47</v>
      </c>
      <c r="O53" s="50">
        <f t="shared" si="3"/>
        <v>2067434.4000000001</v>
      </c>
      <c r="P53" s="51">
        <f>(IF('Net present values'!$D$7="Declining (3.5%)",'Discount Factors'!$D50,IF('Net present values'!$D$7="Constant (3.5%)",'Discount Factors'!$E50,IF('Net present values'!$D$7="Constant (5%)",'Discount Factors'!$F50,IF('Net present values'!$D$7="Constant (8%)",'Discount Factors'!$G50,)))))*O53</f>
        <v>445644.3701614115</v>
      </c>
      <c r="R53" s="50">
        <f t="shared" si="0"/>
        <v>0</v>
      </c>
      <c r="S53" s="51">
        <f>(IF('Net present values'!$D$7="Declining (3.5%)",'Discount Factors'!$D50,IF('Net present values'!$D$7="Constant (3.5%)",'Discount Factors'!$E50,IF('Net present values'!$D$7="Constant (5%)",'Discount Factors'!$F50,IF('Net present values'!$D$7="Constant (8%)",'Discount Factors'!$G50,)))))*R53</f>
        <v>0</v>
      </c>
      <c r="T53" s="28"/>
      <c r="U53" s="58">
        <f t="shared" si="1"/>
        <v>0</v>
      </c>
      <c r="V53" s="51">
        <f>(IF('Net present values'!$D$7="Declining (3.5%)",'Discount Factors'!$D50,IF('Net present values'!$D$7="Constant (3.5%)",'Discount Factors'!$E50,IF('Net present values'!$D$7="Constant (5%)",'Discount Factors'!$F50,IF('Net present values'!$D$7="Constant (8%)",'Discount Factors'!$G50,)))))*U53</f>
        <v>0</v>
      </c>
    </row>
    <row r="54" spans="14:22" ht="12.75">
      <c r="N54" s="104">
        <v>48</v>
      </c>
      <c r="O54" s="50">
        <f t="shared" si="3"/>
        <v>2067434.4000000001</v>
      </c>
      <c r="P54" s="51">
        <f>(IF('Net present values'!$D$7="Declining (3.5%)",'Discount Factors'!$D51,IF('Net present values'!$D$7="Constant (3.5%)",'Discount Factors'!$E51,IF('Net present values'!$D$7="Constant (5%)",'Discount Factors'!$F51,IF('Net present values'!$D$7="Constant (8%)",'Discount Factors'!$G51,)))))*O54</f>
        <v>432664.4370499141</v>
      </c>
      <c r="R54" s="50">
        <f t="shared" si="0"/>
        <v>0</v>
      </c>
      <c r="S54" s="51">
        <f>(IF('Net present values'!$D$7="Declining (3.5%)",'Discount Factors'!$D51,IF('Net present values'!$D$7="Constant (3.5%)",'Discount Factors'!$E51,IF('Net present values'!$D$7="Constant (5%)",'Discount Factors'!$F51,IF('Net present values'!$D$7="Constant (8%)",'Discount Factors'!$G51,)))))*R54</f>
        <v>0</v>
      </c>
      <c r="T54" s="28"/>
      <c r="U54" s="58">
        <f t="shared" si="1"/>
        <v>0</v>
      </c>
      <c r="V54" s="51">
        <f>(IF('Net present values'!$D$7="Declining (3.5%)",'Discount Factors'!$D51,IF('Net present values'!$D$7="Constant (3.5%)",'Discount Factors'!$E51,IF('Net present values'!$D$7="Constant (5%)",'Discount Factors'!$F51,IF('Net present values'!$D$7="Constant (8%)",'Discount Factors'!$G51,)))))*U54</f>
        <v>0</v>
      </c>
    </row>
    <row r="55" spans="14:22" ht="12.75">
      <c r="N55" s="104">
        <v>49</v>
      </c>
      <c r="O55" s="50">
        <f t="shared" si="3"/>
        <v>2067434.4000000001</v>
      </c>
      <c r="P55" s="51">
        <f>(IF('Net present values'!$D$7="Declining (3.5%)",'Discount Factors'!$D52,IF('Net present values'!$D$7="Constant (3.5%)",'Discount Factors'!$E52,IF('Net present values'!$D$7="Constant (5%)",'Discount Factors'!$F52,IF('Net present values'!$D$7="Constant (8%)",'Discount Factors'!$G52,)))))*O55</f>
        <v>420062.560242635</v>
      </c>
      <c r="R55" s="50">
        <f t="shared" si="0"/>
        <v>0</v>
      </c>
      <c r="S55" s="51">
        <f>(IF('Net present values'!$D$7="Declining (3.5%)",'Discount Factors'!$D52,IF('Net present values'!$D$7="Constant (3.5%)",'Discount Factors'!$E52,IF('Net present values'!$D$7="Constant (5%)",'Discount Factors'!$F52,IF('Net present values'!$D$7="Constant (8%)",'Discount Factors'!$G52,)))))*R55</f>
        <v>0</v>
      </c>
      <c r="T55" s="28"/>
      <c r="U55" s="58">
        <f t="shared" si="1"/>
        <v>0</v>
      </c>
      <c r="V55" s="51">
        <f>(IF('Net present values'!$D$7="Declining (3.5%)",'Discount Factors'!$D52,IF('Net present values'!$D$7="Constant (3.5%)",'Discount Factors'!$E52,IF('Net present values'!$D$7="Constant (5%)",'Discount Factors'!$F52,IF('Net present values'!$D$7="Constant (8%)",'Discount Factors'!$G52,)))))*U55</f>
        <v>0</v>
      </c>
    </row>
    <row r="56" spans="14:22" ht="12.75">
      <c r="N56" s="104">
        <v>50</v>
      </c>
      <c r="O56" s="50">
        <f t="shared" si="3"/>
        <v>2067434.4000000001</v>
      </c>
      <c r="P56" s="51">
        <f>(IF('Net present values'!$D$7="Declining (3.5%)",'Discount Factors'!$D53,IF('Net present values'!$D$7="Constant (3.5%)",'Discount Factors'!$E53,IF('Net present values'!$D$7="Constant (5%)",'Discount Factors'!$F53,IF('Net present values'!$D$7="Constant (8%)",'Discount Factors'!$G53,)))))*O56</f>
        <v>407827.72839090787</v>
      </c>
      <c r="R56" s="50">
        <f t="shared" si="0"/>
        <v>0</v>
      </c>
      <c r="S56" s="51">
        <f>(IF('Net present values'!$D$7="Declining (3.5%)",'Discount Factors'!$D53,IF('Net present values'!$D$7="Constant (3.5%)",'Discount Factors'!$E53,IF('Net present values'!$D$7="Constant (5%)",'Discount Factors'!$F53,IF('Net present values'!$D$7="Constant (8%)",'Discount Factors'!$G53,)))))*R56</f>
        <v>0</v>
      </c>
      <c r="T56" s="28"/>
      <c r="U56" s="58">
        <f t="shared" si="1"/>
        <v>0</v>
      </c>
      <c r="V56" s="51">
        <f>(IF('Net present values'!$D$7="Declining (3.5%)",'Discount Factors'!$D53,IF('Net present values'!$D$7="Constant (3.5%)",'Discount Factors'!$E53,IF('Net present values'!$D$7="Constant (5%)",'Discount Factors'!$F53,IF('Net present values'!$D$7="Constant (8%)",'Discount Factors'!$G53,)))))*U56</f>
        <v>0</v>
      </c>
    </row>
    <row r="57" spans="14:22" ht="12.75">
      <c r="N57" s="104">
        <v>51</v>
      </c>
      <c r="O57" s="50">
        <f>$E$21*2</f>
        <v>2756579.2</v>
      </c>
      <c r="P57" s="51">
        <f>(IF('Net present values'!$D$7="Declining (3.5%)",'Discount Factors'!$D54,IF('Net present values'!$D$7="Constant (3.5%)",'Discount Factors'!$E54,IF('Net present values'!$D$7="Constant (5%)",'Discount Factors'!$F54,IF('Net present values'!$D$7="Constant (8%)",'Discount Factors'!$G54,)))))*O57</f>
        <v>527932.3344866121</v>
      </c>
      <c r="R57" s="50">
        <f t="shared" si="0"/>
        <v>0</v>
      </c>
      <c r="S57" s="51">
        <f>(IF('Net present values'!$D$7="Declining (3.5%)",'Discount Factors'!$D54,IF('Net present values'!$D$7="Constant (3.5%)",'Discount Factors'!$E54,IF('Net present values'!$D$7="Constant (5%)",'Discount Factors'!$F54,IF('Net present values'!$D$7="Constant (8%)",'Discount Factors'!$G54,)))))*R57</f>
        <v>0</v>
      </c>
      <c r="T57" s="28"/>
      <c r="U57" s="58">
        <f t="shared" si="1"/>
        <v>0</v>
      </c>
      <c r="V57" s="51">
        <f>(IF('Net present values'!$D$7="Declining (3.5%)",'Discount Factors'!$D54,IF('Net present values'!$D$7="Constant (3.5%)",'Discount Factors'!$E54,IF('Net present values'!$D$7="Constant (5%)",'Discount Factors'!$F54,IF('Net present values'!$D$7="Constant (8%)",'Discount Factors'!$G54,)))))*U57</f>
        <v>0</v>
      </c>
    </row>
    <row r="58" spans="14:22" ht="12.75">
      <c r="N58" s="104">
        <v>52</v>
      </c>
      <c r="O58" s="50">
        <f aca="true" t="shared" si="4" ref="O58:O106">$E$21*2</f>
        <v>2756579.2</v>
      </c>
      <c r="P58" s="51">
        <f>(IF('Net present values'!$D$7="Declining (3.5%)",'Discount Factors'!$D55,IF('Net present values'!$D$7="Constant (3.5%)",'Discount Factors'!$E55,IF('Net present values'!$D$7="Constant (5%)",'Discount Factors'!$F55,IF('Net present values'!$D$7="Constant (8%)",'Discount Factors'!$G55,)))))*O58</f>
        <v>512555.6645501089</v>
      </c>
      <c r="R58" s="50">
        <f t="shared" si="0"/>
        <v>0</v>
      </c>
      <c r="S58" s="51">
        <f>(IF('Net present values'!$D$7="Declining (3.5%)",'Discount Factors'!$D55,IF('Net present values'!$D$7="Constant (3.5%)",'Discount Factors'!$E55,IF('Net present values'!$D$7="Constant (5%)",'Discount Factors'!$F55,IF('Net present values'!$D$7="Constant (8%)",'Discount Factors'!$G55,)))))*R58</f>
        <v>0</v>
      </c>
      <c r="T58" s="28"/>
      <c r="U58" s="58">
        <f t="shared" si="1"/>
        <v>0</v>
      </c>
      <c r="V58" s="51">
        <f>(IF('Net present values'!$D$7="Declining (3.5%)",'Discount Factors'!$D55,IF('Net present values'!$D$7="Constant (3.5%)",'Discount Factors'!$E55,IF('Net present values'!$D$7="Constant (5%)",'Discount Factors'!$F55,IF('Net present values'!$D$7="Constant (8%)",'Discount Factors'!$G55,)))))*U58</f>
        <v>0</v>
      </c>
    </row>
    <row r="59" spans="14:22" ht="12.75">
      <c r="N59" s="104">
        <v>53</v>
      </c>
      <c r="O59" s="50">
        <f t="shared" si="4"/>
        <v>2756579.2</v>
      </c>
      <c r="P59" s="51">
        <f>(IF('Net present values'!$D$7="Declining (3.5%)",'Discount Factors'!$D56,IF('Net present values'!$D$7="Constant (3.5%)",'Discount Factors'!$E56,IF('Net present values'!$D$7="Constant (5%)",'Discount Factors'!$F56,IF('Net present values'!$D$7="Constant (8%)",'Discount Factors'!$G56,)))))*O59</f>
        <v>497626.8587865134</v>
      </c>
      <c r="R59" s="50">
        <f t="shared" si="0"/>
        <v>0</v>
      </c>
      <c r="S59" s="51">
        <f>(IF('Net present values'!$D$7="Declining (3.5%)",'Discount Factors'!$D56,IF('Net present values'!$D$7="Constant (3.5%)",'Discount Factors'!$E56,IF('Net present values'!$D$7="Constant (5%)",'Discount Factors'!$F56,IF('Net present values'!$D$7="Constant (8%)",'Discount Factors'!$G56,)))))*R59</f>
        <v>0</v>
      </c>
      <c r="T59" s="28"/>
      <c r="U59" s="58">
        <f t="shared" si="1"/>
        <v>0</v>
      </c>
      <c r="V59" s="51">
        <f>(IF('Net present values'!$D$7="Declining (3.5%)",'Discount Factors'!$D56,IF('Net present values'!$D$7="Constant (3.5%)",'Discount Factors'!$E56,IF('Net present values'!$D$7="Constant (5%)",'Discount Factors'!$F56,IF('Net present values'!$D$7="Constant (8%)",'Discount Factors'!$G56,)))))*U59</f>
        <v>0</v>
      </c>
    </row>
    <row r="60" spans="14:22" ht="12.75">
      <c r="N60" s="104">
        <v>54</v>
      </c>
      <c r="O60" s="50">
        <f t="shared" si="4"/>
        <v>2756579.2</v>
      </c>
      <c r="P60" s="51">
        <f>(IF('Net present values'!$D$7="Declining (3.5%)",'Discount Factors'!$D57,IF('Net present values'!$D$7="Constant (3.5%)",'Discount Factors'!$E57,IF('Net present values'!$D$7="Constant (5%)",'Discount Factors'!$F57,IF('Net present values'!$D$7="Constant (8%)",'Discount Factors'!$G57,)))))*O60</f>
        <v>483132.87260826555</v>
      </c>
      <c r="R60" s="50">
        <f t="shared" si="0"/>
        <v>0</v>
      </c>
      <c r="S60" s="51">
        <f>(IF('Net present values'!$D$7="Declining (3.5%)",'Discount Factors'!$D57,IF('Net present values'!$D$7="Constant (3.5%)",'Discount Factors'!$E57,IF('Net present values'!$D$7="Constant (5%)",'Discount Factors'!$F57,IF('Net present values'!$D$7="Constant (8%)",'Discount Factors'!$G57,)))))*R60</f>
        <v>0</v>
      </c>
      <c r="T60" s="28"/>
      <c r="U60" s="58">
        <f t="shared" si="1"/>
        <v>0</v>
      </c>
      <c r="V60" s="51">
        <f>(IF('Net present values'!$D$7="Declining (3.5%)",'Discount Factors'!$D57,IF('Net present values'!$D$7="Constant (3.5%)",'Discount Factors'!$E57,IF('Net present values'!$D$7="Constant (5%)",'Discount Factors'!$F57,IF('Net present values'!$D$7="Constant (8%)",'Discount Factors'!$G57,)))))*U60</f>
        <v>0</v>
      </c>
    </row>
    <row r="61" spans="14:22" ht="12.75">
      <c r="N61" s="104">
        <v>55</v>
      </c>
      <c r="O61" s="50">
        <f t="shared" si="4"/>
        <v>2756579.2</v>
      </c>
      <c r="P61" s="51">
        <f>(IF('Net present values'!$D$7="Declining (3.5%)",'Discount Factors'!$D58,IF('Net present values'!$D$7="Constant (3.5%)",'Discount Factors'!$E58,IF('Net present values'!$D$7="Constant (5%)",'Discount Factors'!$F58,IF('Net present values'!$D$7="Constant (8%)",'Discount Factors'!$G58,)))))*O61</f>
        <v>469061.0413672481</v>
      </c>
      <c r="R61" s="50">
        <f t="shared" si="0"/>
        <v>0</v>
      </c>
      <c r="S61" s="51">
        <f>(IF('Net present values'!$D$7="Declining (3.5%)",'Discount Factors'!$D58,IF('Net present values'!$D$7="Constant (3.5%)",'Discount Factors'!$E58,IF('Net present values'!$D$7="Constant (5%)",'Discount Factors'!$F58,IF('Net present values'!$D$7="Constant (8%)",'Discount Factors'!$G58,)))))*R61</f>
        <v>0</v>
      </c>
      <c r="T61" s="28"/>
      <c r="U61" s="58">
        <f t="shared" si="1"/>
        <v>0</v>
      </c>
      <c r="V61" s="51">
        <f>(IF('Net present values'!$D$7="Declining (3.5%)",'Discount Factors'!$D58,IF('Net present values'!$D$7="Constant (3.5%)",'Discount Factors'!$E58,IF('Net present values'!$D$7="Constant (5%)",'Discount Factors'!$F58,IF('Net present values'!$D$7="Constant (8%)",'Discount Factors'!$G58,)))))*U61</f>
        <v>0</v>
      </c>
    </row>
    <row r="62" spans="14:22" ht="12.75">
      <c r="N62" s="104">
        <v>56</v>
      </c>
      <c r="O62" s="50">
        <f t="shared" si="4"/>
        <v>2756579.2</v>
      </c>
      <c r="P62" s="51">
        <f>(IF('Net present values'!$D$7="Declining (3.5%)",'Discount Factors'!$D59,IF('Net present values'!$D$7="Constant (3.5%)",'Discount Factors'!$E59,IF('Net present values'!$D$7="Constant (5%)",'Discount Factors'!$F59,IF('Net present values'!$D$7="Constant (8%)",'Discount Factors'!$G59,)))))*O62</f>
        <v>455399.0692885903</v>
      </c>
      <c r="R62" s="50">
        <f t="shared" si="0"/>
        <v>0</v>
      </c>
      <c r="S62" s="51">
        <f>(IF('Net present values'!$D$7="Declining (3.5%)",'Discount Factors'!$D59,IF('Net present values'!$D$7="Constant (3.5%)",'Discount Factors'!$E59,IF('Net present values'!$D$7="Constant (5%)",'Discount Factors'!$F59,IF('Net present values'!$D$7="Constant (8%)",'Discount Factors'!$G59,)))))*R62</f>
        <v>0</v>
      </c>
      <c r="T62" s="28"/>
      <c r="U62" s="58">
        <f t="shared" si="1"/>
        <v>0</v>
      </c>
      <c r="V62" s="51">
        <f>(IF('Net present values'!$D$7="Declining (3.5%)",'Discount Factors'!$D59,IF('Net present values'!$D$7="Constant (3.5%)",'Discount Factors'!$E59,IF('Net present values'!$D$7="Constant (5%)",'Discount Factors'!$F59,IF('Net present values'!$D$7="Constant (8%)",'Discount Factors'!$G59,)))))*U62</f>
        <v>0</v>
      </c>
    </row>
    <row r="63" spans="14:22" ht="12.75">
      <c r="N63" s="104">
        <v>57</v>
      </c>
      <c r="O63" s="50">
        <f t="shared" si="4"/>
        <v>2756579.2</v>
      </c>
      <c r="P63" s="51">
        <f>(IF('Net present values'!$D$7="Declining (3.5%)",'Discount Factors'!$D60,IF('Net present values'!$D$7="Constant (3.5%)",'Discount Factors'!$E60,IF('Net present values'!$D$7="Constant (5%)",'Discount Factors'!$F60,IF('Net present values'!$D$7="Constant (8%)",'Discount Factors'!$G60,)))))*O63</f>
        <v>442135.0187267867</v>
      </c>
      <c r="R63" s="50">
        <f t="shared" si="0"/>
        <v>0</v>
      </c>
      <c r="S63" s="51">
        <f>(IF('Net present values'!$D$7="Declining (3.5%)",'Discount Factors'!$D60,IF('Net present values'!$D$7="Constant (3.5%)",'Discount Factors'!$E60,IF('Net present values'!$D$7="Constant (5%)",'Discount Factors'!$F60,IF('Net present values'!$D$7="Constant (8%)",'Discount Factors'!$G60,)))))*R63</f>
        <v>0</v>
      </c>
      <c r="T63" s="28"/>
      <c r="U63" s="58">
        <f t="shared" si="1"/>
        <v>0</v>
      </c>
      <c r="V63" s="51">
        <f>(IF('Net present values'!$D$7="Declining (3.5%)",'Discount Factors'!$D60,IF('Net present values'!$D$7="Constant (3.5%)",'Discount Factors'!$E60,IF('Net present values'!$D$7="Constant (5%)",'Discount Factors'!$F60,IF('Net present values'!$D$7="Constant (8%)",'Discount Factors'!$G60,)))))*U63</f>
        <v>0</v>
      </c>
    </row>
    <row r="64" spans="14:22" ht="12.75">
      <c r="N64" s="104">
        <v>58</v>
      </c>
      <c r="O64" s="50">
        <f t="shared" si="4"/>
        <v>2756579.2</v>
      </c>
      <c r="P64" s="51">
        <f>(IF('Net present values'!$D$7="Declining (3.5%)",'Discount Factors'!$D61,IF('Net present values'!$D$7="Constant (3.5%)",'Discount Factors'!$E61,IF('Net present values'!$D$7="Constant (5%)",'Discount Factors'!$F61,IF('Net present values'!$D$7="Constant (8%)",'Discount Factors'!$G61,)))))*O64</f>
        <v>429257.2997347445</v>
      </c>
      <c r="R64" s="50">
        <f t="shared" si="0"/>
        <v>0</v>
      </c>
      <c r="S64" s="51">
        <f>(IF('Net present values'!$D$7="Declining (3.5%)",'Discount Factors'!$D61,IF('Net present values'!$D$7="Constant (3.5%)",'Discount Factors'!$E61,IF('Net present values'!$D$7="Constant (5%)",'Discount Factors'!$F61,IF('Net present values'!$D$7="Constant (8%)",'Discount Factors'!$G61,)))))*R64</f>
        <v>0</v>
      </c>
      <c r="T64" s="28"/>
      <c r="U64" s="58">
        <f t="shared" si="1"/>
        <v>0</v>
      </c>
      <c r="V64" s="51">
        <f>(IF('Net present values'!$D$7="Declining (3.5%)",'Discount Factors'!$D61,IF('Net present values'!$D$7="Constant (3.5%)",'Discount Factors'!$E61,IF('Net present values'!$D$7="Constant (5%)",'Discount Factors'!$F61,IF('Net present values'!$D$7="Constant (8%)",'Discount Factors'!$G61,)))))*U64</f>
        <v>0</v>
      </c>
    </row>
    <row r="65" spans="14:22" ht="12.75">
      <c r="N65" s="104">
        <v>59</v>
      </c>
      <c r="O65" s="50">
        <f t="shared" si="4"/>
        <v>2756579.2</v>
      </c>
      <c r="P65" s="51">
        <f>(IF('Net present values'!$D$7="Declining (3.5%)",'Discount Factors'!$D62,IF('Net present values'!$D$7="Constant (3.5%)",'Discount Factors'!$E62,IF('Net present values'!$D$7="Constant (5%)",'Discount Factors'!$F62,IF('Net present values'!$D$7="Constant (8%)",'Discount Factors'!$G62,)))))*O65</f>
        <v>416754.6599366451</v>
      </c>
      <c r="R65" s="50">
        <f t="shared" si="0"/>
        <v>0</v>
      </c>
      <c r="S65" s="51">
        <f>(IF('Net present values'!$D$7="Declining (3.5%)",'Discount Factors'!$D62,IF('Net present values'!$D$7="Constant (3.5%)",'Discount Factors'!$E62,IF('Net present values'!$D$7="Constant (5%)",'Discount Factors'!$F62,IF('Net present values'!$D$7="Constant (8%)",'Discount Factors'!$G62,)))))*R65</f>
        <v>0</v>
      </c>
      <c r="T65" s="28"/>
      <c r="U65" s="58">
        <f t="shared" si="1"/>
        <v>0</v>
      </c>
      <c r="V65" s="51">
        <f>(IF('Net present values'!$D$7="Declining (3.5%)",'Discount Factors'!$D62,IF('Net present values'!$D$7="Constant (3.5%)",'Discount Factors'!$E62,IF('Net present values'!$D$7="Constant (5%)",'Discount Factors'!$F62,IF('Net present values'!$D$7="Constant (8%)",'Discount Factors'!$G62,)))))*U65</f>
        <v>0</v>
      </c>
    </row>
    <row r="66" spans="14:22" ht="12.75">
      <c r="N66" s="104">
        <v>60</v>
      </c>
      <c r="O66" s="50">
        <f t="shared" si="4"/>
        <v>2756579.2</v>
      </c>
      <c r="P66" s="51">
        <f>(IF('Net present values'!$D$7="Declining (3.5%)",'Discount Factors'!$D63,IF('Net present values'!$D$7="Constant (3.5%)",'Discount Factors'!$E63,IF('Net present values'!$D$7="Constant (5%)",'Discount Factors'!$F63,IF('Net present values'!$D$7="Constant (8%)",'Discount Factors'!$G63,)))))*O66</f>
        <v>404616.174695772</v>
      </c>
      <c r="R66" s="50">
        <f t="shared" si="0"/>
        <v>0</v>
      </c>
      <c r="S66" s="51">
        <f>(IF('Net present values'!$D$7="Declining (3.5%)",'Discount Factors'!$D63,IF('Net present values'!$D$7="Constant (3.5%)",'Discount Factors'!$E63,IF('Net present values'!$D$7="Constant (5%)",'Discount Factors'!$F63,IF('Net present values'!$D$7="Constant (8%)",'Discount Factors'!$G63,)))))*R66</f>
        <v>0</v>
      </c>
      <c r="T66" s="28"/>
      <c r="U66" s="58">
        <f t="shared" si="1"/>
        <v>0</v>
      </c>
      <c r="V66" s="51">
        <f>(IF('Net present values'!$D$7="Declining (3.5%)",'Discount Factors'!$D63,IF('Net present values'!$D$7="Constant (3.5%)",'Discount Factors'!$E63,IF('Net present values'!$D$7="Constant (5%)",'Discount Factors'!$F63,IF('Net present values'!$D$7="Constant (8%)",'Discount Factors'!$G63,)))))*U66</f>
        <v>0</v>
      </c>
    </row>
    <row r="67" spans="14:22" ht="12.75">
      <c r="N67" s="104">
        <v>61</v>
      </c>
      <c r="O67" s="50">
        <f t="shared" si="4"/>
        <v>2756579.2</v>
      </c>
      <c r="P67" s="51">
        <f>(IF('Net present values'!$D$7="Declining (3.5%)",'Discount Factors'!$D64,IF('Net present values'!$D$7="Constant (3.5%)",'Discount Factors'!$E64,IF('Net present values'!$D$7="Constant (5%)",'Discount Factors'!$F64,IF('Net present values'!$D$7="Constant (8%)",'Discount Factors'!$G64,)))))*O67</f>
        <v>392831.2375687106</v>
      </c>
      <c r="R67" s="50">
        <f t="shared" si="0"/>
        <v>0</v>
      </c>
      <c r="S67" s="51">
        <f>(IF('Net present values'!$D$7="Declining (3.5%)",'Discount Factors'!$D64,IF('Net present values'!$D$7="Constant (3.5%)",'Discount Factors'!$E64,IF('Net present values'!$D$7="Constant (5%)",'Discount Factors'!$F64,IF('Net present values'!$D$7="Constant (8%)",'Discount Factors'!$G64,)))))*R67</f>
        <v>0</v>
      </c>
      <c r="T67" s="28"/>
      <c r="U67" s="58">
        <f t="shared" si="1"/>
        <v>0</v>
      </c>
      <c r="V67" s="51">
        <f>(IF('Net present values'!$D$7="Declining (3.5%)",'Discount Factors'!$D64,IF('Net present values'!$D$7="Constant (3.5%)",'Discount Factors'!$E64,IF('Net present values'!$D$7="Constant (5%)",'Discount Factors'!$F64,IF('Net present values'!$D$7="Constant (8%)",'Discount Factors'!$G64,)))))*U67</f>
        <v>0</v>
      </c>
    </row>
    <row r="68" spans="14:22" ht="12.75">
      <c r="N68" s="104">
        <v>62</v>
      </c>
      <c r="O68" s="50">
        <f t="shared" si="4"/>
        <v>2756579.2</v>
      </c>
      <c r="P68" s="51">
        <f>(IF('Net present values'!$D$7="Declining (3.5%)",'Discount Factors'!$D65,IF('Net present values'!$D$7="Constant (3.5%)",'Discount Factors'!$E65,IF('Net present values'!$D$7="Constant (5%)",'Discount Factors'!$F65,IF('Net present values'!$D$7="Constant (8%)",'Discount Factors'!$G65,)))))*O68</f>
        <v>381389.5510375831</v>
      </c>
      <c r="R68" s="50">
        <f t="shared" si="0"/>
        <v>0</v>
      </c>
      <c r="S68" s="51">
        <f>(IF('Net present values'!$D$7="Declining (3.5%)",'Discount Factors'!$D65,IF('Net present values'!$D$7="Constant (3.5%)",'Discount Factors'!$E65,IF('Net present values'!$D$7="Constant (5%)",'Discount Factors'!$F65,IF('Net present values'!$D$7="Constant (8%)",'Discount Factors'!$G65,)))))*R68</f>
        <v>0</v>
      </c>
      <c r="T68" s="28"/>
      <c r="U68" s="58">
        <f t="shared" si="1"/>
        <v>0</v>
      </c>
      <c r="V68" s="51">
        <f>(IF('Net present values'!$D$7="Declining (3.5%)",'Discount Factors'!$D65,IF('Net present values'!$D$7="Constant (3.5%)",'Discount Factors'!$E65,IF('Net present values'!$D$7="Constant (5%)",'Discount Factors'!$F65,IF('Net present values'!$D$7="Constant (8%)",'Discount Factors'!$G65,)))))*U68</f>
        <v>0</v>
      </c>
    </row>
    <row r="69" spans="14:22" ht="12.75">
      <c r="N69" s="104">
        <v>63</v>
      </c>
      <c r="O69" s="50">
        <f t="shared" si="4"/>
        <v>2756579.2</v>
      </c>
      <c r="P69" s="51">
        <f>(IF('Net present values'!$D$7="Declining (3.5%)",'Discount Factors'!$D66,IF('Net present values'!$D$7="Constant (3.5%)",'Discount Factors'!$E66,IF('Net present values'!$D$7="Constant (5%)",'Discount Factors'!$F66,IF('Net present values'!$D$7="Constant (8%)",'Discount Factors'!$G66,)))))*O69</f>
        <v>370281.1175122166</v>
      </c>
      <c r="R69" s="50">
        <f t="shared" si="0"/>
        <v>0</v>
      </c>
      <c r="S69" s="51">
        <f>(IF('Net present values'!$D$7="Declining (3.5%)",'Discount Factors'!$D66,IF('Net present values'!$D$7="Constant (3.5%)",'Discount Factors'!$E66,IF('Net present values'!$D$7="Constant (5%)",'Discount Factors'!$F66,IF('Net present values'!$D$7="Constant (8%)",'Discount Factors'!$G66,)))))*R69</f>
        <v>0</v>
      </c>
      <c r="T69" s="28"/>
      <c r="U69" s="58">
        <f t="shared" si="1"/>
        <v>0</v>
      </c>
      <c r="V69" s="51">
        <f>(IF('Net present values'!$D$7="Declining (3.5%)",'Discount Factors'!$D66,IF('Net present values'!$D$7="Constant (3.5%)",'Discount Factors'!$E66,IF('Net present values'!$D$7="Constant (5%)",'Discount Factors'!$F66,IF('Net present values'!$D$7="Constant (8%)",'Discount Factors'!$G66,)))))*U69</f>
        <v>0</v>
      </c>
    </row>
    <row r="70" spans="14:22" ht="12.75">
      <c r="N70" s="104">
        <v>64</v>
      </c>
      <c r="O70" s="50">
        <f t="shared" si="4"/>
        <v>2756579.2</v>
      </c>
      <c r="P70" s="51">
        <f>(IF('Net present values'!$D$7="Declining (3.5%)",'Discount Factors'!$D67,IF('Net present values'!$D$7="Constant (3.5%)",'Discount Factors'!$E67,IF('Net present values'!$D$7="Constant (5%)",'Discount Factors'!$F67,IF('Net present values'!$D$7="Constant (8%)",'Discount Factors'!$G67,)))))*O70</f>
        <v>359496.2305943851</v>
      </c>
      <c r="R70" s="50">
        <f t="shared" si="0"/>
        <v>0</v>
      </c>
      <c r="S70" s="51">
        <f>(IF('Net present values'!$D$7="Declining (3.5%)",'Discount Factors'!$D67,IF('Net present values'!$D$7="Constant (3.5%)",'Discount Factors'!$E67,IF('Net present values'!$D$7="Constant (5%)",'Discount Factors'!$F67,IF('Net present values'!$D$7="Constant (8%)",'Discount Factors'!$G67,)))))*R70</f>
        <v>0</v>
      </c>
      <c r="T70" s="28"/>
      <c r="U70" s="58">
        <f t="shared" si="1"/>
        <v>0</v>
      </c>
      <c r="V70" s="51">
        <f>(IF('Net present values'!$D$7="Declining (3.5%)",'Discount Factors'!$D67,IF('Net present values'!$D$7="Constant (3.5%)",'Discount Factors'!$E67,IF('Net present values'!$D$7="Constant (5%)",'Discount Factors'!$F67,IF('Net present values'!$D$7="Constant (8%)",'Discount Factors'!$G67,)))))*U70</f>
        <v>0</v>
      </c>
    </row>
    <row r="71" spans="14:22" ht="12.75">
      <c r="N71" s="104">
        <v>65</v>
      </c>
      <c r="O71" s="50">
        <f t="shared" si="4"/>
        <v>2756579.2</v>
      </c>
      <c r="P71" s="51">
        <f>(IF('Net present values'!$D$7="Declining (3.5%)",'Discount Factors'!$D68,IF('Net present values'!$D$7="Constant (3.5%)",'Discount Factors'!$E68,IF('Net present values'!$D$7="Constant (5%)",'Discount Factors'!$F68,IF('Net present values'!$D$7="Constant (8%)",'Discount Factors'!$G68,)))))*O71</f>
        <v>349025.46659649035</v>
      </c>
      <c r="R71" s="50">
        <f aca="true" t="shared" si="5" ref="R71:R106">$E$27</f>
        <v>0</v>
      </c>
      <c r="S71" s="51">
        <f>(IF('Net present values'!$D$7="Declining (3.5%)",'Discount Factors'!$D68,IF('Net present values'!$D$7="Constant (3.5%)",'Discount Factors'!$E68,IF('Net present values'!$D$7="Constant (5%)",'Discount Factors'!$F68,IF('Net present values'!$D$7="Constant (8%)",'Discount Factors'!$G68,)))))*R71</f>
        <v>0</v>
      </c>
      <c r="T71" s="28"/>
      <c r="U71" s="58">
        <f aca="true" t="shared" si="6" ref="U71:U106">$E$28</f>
        <v>0</v>
      </c>
      <c r="V71" s="51">
        <f>(IF('Net present values'!$D$7="Declining (3.5%)",'Discount Factors'!$D68,IF('Net present values'!$D$7="Constant (3.5%)",'Discount Factors'!$E68,IF('Net present values'!$D$7="Constant (5%)",'Discount Factors'!$F68,IF('Net present values'!$D$7="Constant (8%)",'Discount Factors'!$G68,)))))*U71</f>
        <v>0</v>
      </c>
    </row>
    <row r="72" spans="14:22" ht="12.75">
      <c r="N72" s="104">
        <v>66</v>
      </c>
      <c r="O72" s="50">
        <f t="shared" si="4"/>
        <v>2756579.2</v>
      </c>
      <c r="P72" s="51">
        <f>(IF('Net present values'!$D$7="Declining (3.5%)",'Discount Factors'!$D69,IF('Net present values'!$D$7="Constant (3.5%)",'Discount Factors'!$E69,IF('Net present values'!$D$7="Constant (5%)",'Discount Factors'!$F69,IF('Net present values'!$D$7="Constant (8%)",'Discount Factors'!$G69,)))))*O72</f>
        <v>338859.67630727217</v>
      </c>
      <c r="R72" s="50">
        <f t="shared" si="5"/>
        <v>0</v>
      </c>
      <c r="S72" s="51">
        <f>(IF('Net present values'!$D$7="Declining (3.5%)",'Discount Factors'!$D69,IF('Net present values'!$D$7="Constant (3.5%)",'Discount Factors'!$E69,IF('Net present values'!$D$7="Constant (5%)",'Discount Factors'!$F69,IF('Net present values'!$D$7="Constant (8%)",'Discount Factors'!$G69,)))))*R72</f>
        <v>0</v>
      </c>
      <c r="T72" s="28"/>
      <c r="U72" s="58">
        <f t="shared" si="6"/>
        <v>0</v>
      </c>
      <c r="V72" s="51">
        <f>(IF('Net present values'!$D$7="Declining (3.5%)",'Discount Factors'!$D69,IF('Net present values'!$D$7="Constant (3.5%)",'Discount Factors'!$E69,IF('Net present values'!$D$7="Constant (5%)",'Discount Factors'!$F69,IF('Net present values'!$D$7="Constant (8%)",'Discount Factors'!$G69,)))))*U72</f>
        <v>0</v>
      </c>
    </row>
    <row r="73" spans="14:22" ht="12.75">
      <c r="N73" s="104">
        <v>67</v>
      </c>
      <c r="O73" s="50">
        <f t="shared" si="4"/>
        <v>2756579.2</v>
      </c>
      <c r="P73" s="51">
        <f>(IF('Net present values'!$D$7="Declining (3.5%)",'Discount Factors'!$D70,IF('Net present values'!$D$7="Constant (3.5%)",'Discount Factors'!$E70,IF('Net present values'!$D$7="Constant (5%)",'Discount Factors'!$F70,IF('Net present values'!$D$7="Constant (8%)",'Discount Factors'!$G70,)))))*O73</f>
        <v>328989.9769973517</v>
      </c>
      <c r="R73" s="50">
        <f t="shared" si="5"/>
        <v>0</v>
      </c>
      <c r="S73" s="51">
        <f>(IF('Net present values'!$D$7="Declining (3.5%)",'Discount Factors'!$D70,IF('Net present values'!$D$7="Constant (3.5%)",'Discount Factors'!$E70,IF('Net present values'!$D$7="Constant (5%)",'Discount Factors'!$F70,IF('Net present values'!$D$7="Constant (8%)",'Discount Factors'!$G70,)))))*R73</f>
        <v>0</v>
      </c>
      <c r="T73" s="28"/>
      <c r="U73" s="58">
        <f t="shared" si="6"/>
        <v>0</v>
      </c>
      <c r="V73" s="51">
        <f>(IF('Net present values'!$D$7="Declining (3.5%)",'Discount Factors'!$D70,IF('Net present values'!$D$7="Constant (3.5%)",'Discount Factors'!$E70,IF('Net present values'!$D$7="Constant (5%)",'Discount Factors'!$F70,IF('Net present values'!$D$7="Constant (8%)",'Discount Factors'!$G70,)))))*U73</f>
        <v>0</v>
      </c>
    </row>
    <row r="74" spans="14:22" ht="12.75">
      <c r="N74" s="104">
        <v>68</v>
      </c>
      <c r="O74" s="50">
        <f t="shared" si="4"/>
        <v>2756579.2</v>
      </c>
      <c r="P74" s="51">
        <f>(IF('Net present values'!$D$7="Declining (3.5%)",'Discount Factors'!$D71,IF('Net present values'!$D$7="Constant (3.5%)",'Discount Factors'!$E71,IF('Net present values'!$D$7="Constant (5%)",'Discount Factors'!$F71,IF('Net present values'!$D$7="Constant (8%)",'Discount Factors'!$G71,)))))*O74</f>
        <v>319407.74465762306</v>
      </c>
      <c r="R74" s="50">
        <f t="shared" si="5"/>
        <v>0</v>
      </c>
      <c r="S74" s="51">
        <f>(IF('Net present values'!$D$7="Declining (3.5%)",'Discount Factors'!$D71,IF('Net present values'!$D$7="Constant (3.5%)",'Discount Factors'!$E71,IF('Net present values'!$D$7="Constant (5%)",'Discount Factors'!$F71,IF('Net present values'!$D$7="Constant (8%)",'Discount Factors'!$G71,)))))*R74</f>
        <v>0</v>
      </c>
      <c r="T74" s="28"/>
      <c r="U74" s="58">
        <f t="shared" si="6"/>
        <v>0</v>
      </c>
      <c r="V74" s="51">
        <f>(IF('Net present values'!$D$7="Declining (3.5%)",'Discount Factors'!$D71,IF('Net present values'!$D$7="Constant (3.5%)",'Discount Factors'!$E71,IF('Net present values'!$D$7="Constant (5%)",'Discount Factors'!$F71,IF('Net present values'!$D$7="Constant (8%)",'Discount Factors'!$G71,)))))*U74</f>
        <v>0</v>
      </c>
    </row>
    <row r="75" spans="14:22" ht="12.75">
      <c r="N75" s="104">
        <v>69</v>
      </c>
      <c r="O75" s="50">
        <f t="shared" si="4"/>
        <v>2756579.2</v>
      </c>
      <c r="P75" s="51">
        <f>(IF('Net present values'!$D$7="Declining (3.5%)",'Discount Factors'!$D72,IF('Net present values'!$D$7="Constant (3.5%)",'Discount Factors'!$E72,IF('Net present values'!$D$7="Constant (5%)",'Discount Factors'!$F72,IF('Net present values'!$D$7="Constant (8%)",'Discount Factors'!$G72,)))))*O75</f>
        <v>310104.6064637116</v>
      </c>
      <c r="R75" s="50">
        <f t="shared" si="5"/>
        <v>0</v>
      </c>
      <c r="S75" s="51">
        <f>(IF('Net present values'!$D$7="Declining (3.5%)",'Discount Factors'!$D72,IF('Net present values'!$D$7="Constant (3.5%)",'Discount Factors'!$E72,IF('Net present values'!$D$7="Constant (5%)",'Discount Factors'!$F72,IF('Net present values'!$D$7="Constant (8%)",'Discount Factors'!$G72,)))))*R75</f>
        <v>0</v>
      </c>
      <c r="T75" s="28"/>
      <c r="U75" s="58">
        <f t="shared" si="6"/>
        <v>0</v>
      </c>
      <c r="V75" s="51">
        <f>(IF('Net present values'!$D$7="Declining (3.5%)",'Discount Factors'!$D72,IF('Net present values'!$D$7="Constant (3.5%)",'Discount Factors'!$E72,IF('Net present values'!$D$7="Constant (5%)",'Discount Factors'!$F72,IF('Net present values'!$D$7="Constant (8%)",'Discount Factors'!$G72,)))))*U75</f>
        <v>0</v>
      </c>
    </row>
    <row r="76" spans="14:22" ht="12.75">
      <c r="N76" s="104">
        <v>70</v>
      </c>
      <c r="O76" s="50">
        <f t="shared" si="4"/>
        <v>2756579.2</v>
      </c>
      <c r="P76" s="51">
        <f>(IF('Net present values'!$D$7="Declining (3.5%)",'Discount Factors'!$D73,IF('Net present values'!$D$7="Constant (3.5%)",'Discount Factors'!$E73,IF('Net present values'!$D$7="Constant (5%)",'Discount Factors'!$F73,IF('Net present values'!$D$7="Constant (8%)",'Discount Factors'!$G73,)))))*O76</f>
        <v>301072.43345991423</v>
      </c>
      <c r="R76" s="50">
        <f t="shared" si="5"/>
        <v>0</v>
      </c>
      <c r="S76" s="51">
        <f>(IF('Net present values'!$D$7="Declining (3.5%)",'Discount Factors'!$D73,IF('Net present values'!$D$7="Constant (3.5%)",'Discount Factors'!$E73,IF('Net present values'!$D$7="Constant (5%)",'Discount Factors'!$F73,IF('Net present values'!$D$7="Constant (8%)",'Discount Factors'!$G73,)))))*R76</f>
        <v>0</v>
      </c>
      <c r="T76" s="28"/>
      <c r="U76" s="58">
        <f t="shared" si="6"/>
        <v>0</v>
      </c>
      <c r="V76" s="51">
        <f>(IF('Net present values'!$D$7="Declining (3.5%)",'Discount Factors'!$D73,IF('Net present values'!$D$7="Constant (3.5%)",'Discount Factors'!$E73,IF('Net present values'!$D$7="Constant (5%)",'Discount Factors'!$F73,IF('Net present values'!$D$7="Constant (8%)",'Discount Factors'!$G73,)))))*U76</f>
        <v>0</v>
      </c>
    </row>
    <row r="77" spans="14:22" ht="12.75">
      <c r="N77" s="104">
        <v>71</v>
      </c>
      <c r="O77" s="50">
        <f t="shared" si="4"/>
        <v>2756579.2</v>
      </c>
      <c r="P77" s="51">
        <f>(IF('Net present values'!$D$7="Declining (3.5%)",'Discount Factors'!$D74,IF('Net present values'!$D$7="Constant (3.5%)",'Discount Factors'!$E74,IF('Net present values'!$D$7="Constant (5%)",'Discount Factors'!$F74,IF('Net present values'!$D$7="Constant (8%)",'Discount Factors'!$G74,)))))*O77</f>
        <v>292303.33345622744</v>
      </c>
      <c r="R77" s="50">
        <f t="shared" si="5"/>
        <v>0</v>
      </c>
      <c r="S77" s="51">
        <f>(IF('Net present values'!$D$7="Declining (3.5%)",'Discount Factors'!$D74,IF('Net present values'!$D$7="Constant (3.5%)",'Discount Factors'!$E74,IF('Net present values'!$D$7="Constant (5%)",'Discount Factors'!$F74,IF('Net present values'!$D$7="Constant (8%)",'Discount Factors'!$G74,)))))*R77</f>
        <v>0</v>
      </c>
      <c r="T77" s="28"/>
      <c r="U77" s="58">
        <f t="shared" si="6"/>
        <v>0</v>
      </c>
      <c r="V77" s="51">
        <f>(IF('Net present values'!$D$7="Declining (3.5%)",'Discount Factors'!$D74,IF('Net present values'!$D$7="Constant (3.5%)",'Discount Factors'!$E74,IF('Net present values'!$D$7="Constant (5%)",'Discount Factors'!$F74,IF('Net present values'!$D$7="Constant (8%)",'Discount Factors'!$G74,)))))*U77</f>
        <v>0</v>
      </c>
    </row>
    <row r="78" spans="14:22" ht="12.75">
      <c r="N78" s="104">
        <v>72</v>
      </c>
      <c r="O78" s="50">
        <f t="shared" si="4"/>
        <v>2756579.2</v>
      </c>
      <c r="P78" s="51">
        <f>(IF('Net present values'!$D$7="Declining (3.5%)",'Discount Factors'!$D75,IF('Net present values'!$D$7="Constant (3.5%)",'Discount Factors'!$E75,IF('Net present values'!$D$7="Constant (5%)",'Discount Factors'!$F75,IF('Net present values'!$D$7="Constant (8%)",'Discount Factors'!$G75,)))))*O78</f>
        <v>283789.6441322596</v>
      </c>
      <c r="R78" s="50">
        <f t="shared" si="5"/>
        <v>0</v>
      </c>
      <c r="S78" s="51">
        <f>(IF('Net present values'!$D$7="Declining (3.5%)",'Discount Factors'!$D75,IF('Net present values'!$D$7="Constant (3.5%)",'Discount Factors'!$E75,IF('Net present values'!$D$7="Constant (5%)",'Discount Factors'!$F75,IF('Net present values'!$D$7="Constant (8%)",'Discount Factors'!$G75,)))))*R78</f>
        <v>0</v>
      </c>
      <c r="T78" s="28"/>
      <c r="U78" s="58">
        <f t="shared" si="6"/>
        <v>0</v>
      </c>
      <c r="V78" s="51">
        <f>(IF('Net present values'!$D$7="Declining (3.5%)",'Discount Factors'!$D75,IF('Net present values'!$D$7="Constant (3.5%)",'Discount Factors'!$E75,IF('Net present values'!$D$7="Constant (5%)",'Discount Factors'!$F75,IF('Net present values'!$D$7="Constant (8%)",'Discount Factors'!$G75,)))))*U78</f>
        <v>0</v>
      </c>
    </row>
    <row r="79" spans="14:22" ht="12.75">
      <c r="N79" s="104">
        <v>73</v>
      </c>
      <c r="O79" s="50">
        <f t="shared" si="4"/>
        <v>2756579.2</v>
      </c>
      <c r="P79" s="51">
        <f>(IF('Net present values'!$D$7="Declining (3.5%)",'Discount Factors'!$D76,IF('Net present values'!$D$7="Constant (3.5%)",'Discount Factors'!$E76,IF('Net present values'!$D$7="Constant (5%)",'Discount Factors'!$F76,IF('Net present values'!$D$7="Constant (8%)",'Discount Factors'!$G76,)))))*O79</f>
        <v>275523.9263419997</v>
      </c>
      <c r="R79" s="50">
        <f t="shared" si="5"/>
        <v>0</v>
      </c>
      <c r="S79" s="51">
        <f>(IF('Net present values'!$D$7="Declining (3.5%)",'Discount Factors'!$D76,IF('Net present values'!$D$7="Constant (3.5%)",'Discount Factors'!$E76,IF('Net present values'!$D$7="Constant (5%)",'Discount Factors'!$F76,IF('Net present values'!$D$7="Constant (8%)",'Discount Factors'!$G76,)))))*R79</f>
        <v>0</v>
      </c>
      <c r="T79" s="28"/>
      <c r="U79" s="58">
        <f t="shared" si="6"/>
        <v>0</v>
      </c>
      <c r="V79" s="51">
        <f>(IF('Net present values'!$D$7="Declining (3.5%)",'Discount Factors'!$D76,IF('Net present values'!$D$7="Constant (3.5%)",'Discount Factors'!$E76,IF('Net present values'!$D$7="Constant (5%)",'Discount Factors'!$F76,IF('Net present values'!$D$7="Constant (8%)",'Discount Factors'!$G76,)))))*U79</f>
        <v>0</v>
      </c>
    </row>
    <row r="80" spans="14:22" ht="12.75">
      <c r="N80" s="104">
        <v>74</v>
      </c>
      <c r="O80" s="50">
        <f t="shared" si="4"/>
        <v>2756579.2</v>
      </c>
      <c r="P80" s="51">
        <f>(IF('Net present values'!$D$7="Declining (3.5%)",'Discount Factors'!$D77,IF('Net present values'!$D$7="Constant (3.5%)",'Discount Factors'!$E77,IF('Net present values'!$D$7="Constant (5%)",'Discount Factors'!$F77,IF('Net present values'!$D$7="Constant (8%)",'Discount Factors'!$G77,)))))*O80</f>
        <v>267498.9576135919</v>
      </c>
      <c r="R80" s="50">
        <f t="shared" si="5"/>
        <v>0</v>
      </c>
      <c r="S80" s="51">
        <f>(IF('Net present values'!$D$7="Declining (3.5%)",'Discount Factors'!$D77,IF('Net present values'!$D$7="Constant (3.5%)",'Discount Factors'!$E77,IF('Net present values'!$D$7="Constant (5%)",'Discount Factors'!$F77,IF('Net present values'!$D$7="Constant (8%)",'Discount Factors'!$G77,)))))*R80</f>
        <v>0</v>
      </c>
      <c r="T80" s="28"/>
      <c r="U80" s="58">
        <f t="shared" si="6"/>
        <v>0</v>
      </c>
      <c r="V80" s="51">
        <f>(IF('Net present values'!$D$7="Declining (3.5%)",'Discount Factors'!$D77,IF('Net present values'!$D$7="Constant (3.5%)",'Discount Factors'!$E77,IF('Net present values'!$D$7="Constant (5%)",'Discount Factors'!$F77,IF('Net present values'!$D$7="Constant (8%)",'Discount Factors'!$G77,)))))*U80</f>
        <v>0</v>
      </c>
    </row>
    <row r="81" spans="14:22" ht="12.75">
      <c r="N81" s="104">
        <v>75</v>
      </c>
      <c r="O81" s="50">
        <f t="shared" si="4"/>
        <v>2756579.2</v>
      </c>
      <c r="P81" s="51">
        <f>(IF('Net present values'!$D$7="Declining (3.5%)",'Discount Factors'!$D78,IF('Net present values'!$D$7="Constant (3.5%)",'Discount Factors'!$E78,IF('Net present values'!$D$7="Constant (5%)",'Discount Factors'!$F78,IF('Net present values'!$D$7="Constant (8%)",'Discount Factors'!$G78,)))))*O81</f>
        <v>259707.72583843875</v>
      </c>
      <c r="R81" s="50">
        <f t="shared" si="5"/>
        <v>0</v>
      </c>
      <c r="S81" s="51">
        <f>(IF('Net present values'!$D$7="Declining (3.5%)",'Discount Factors'!$D78,IF('Net present values'!$D$7="Constant (3.5%)",'Discount Factors'!$E78,IF('Net present values'!$D$7="Constant (5%)",'Discount Factors'!$F78,IF('Net present values'!$D$7="Constant (8%)",'Discount Factors'!$G78,)))))*R81</f>
        <v>0</v>
      </c>
      <c r="T81" s="28"/>
      <c r="U81" s="58">
        <f t="shared" si="6"/>
        <v>0</v>
      </c>
      <c r="V81" s="51">
        <f>(IF('Net present values'!$D$7="Declining (3.5%)",'Discount Factors'!$D78,IF('Net present values'!$D$7="Constant (3.5%)",'Discount Factors'!$E78,IF('Net present values'!$D$7="Constant (5%)",'Discount Factors'!$F78,IF('Net present values'!$D$7="Constant (8%)",'Discount Factors'!$G78,)))))*U81</f>
        <v>0</v>
      </c>
    </row>
    <row r="82" spans="14:22" ht="12.75">
      <c r="N82" s="104">
        <v>76</v>
      </c>
      <c r="O82" s="50">
        <f t="shared" si="4"/>
        <v>2756579.2</v>
      </c>
      <c r="P82" s="51">
        <f>(IF('Net present values'!$D$7="Declining (3.5%)",'Discount Factors'!$D79,IF('Net present values'!$D$7="Constant (3.5%)",'Discount Factors'!$E79,IF('Net present values'!$D$7="Constant (5%)",'Discount Factors'!$F79,IF('Net present values'!$D$7="Constant (8%)",'Discount Factors'!$G79,)))))*O82</f>
        <v>253373.3910618915</v>
      </c>
      <c r="R82" s="50">
        <f t="shared" si="5"/>
        <v>0</v>
      </c>
      <c r="S82" s="51">
        <f>(IF('Net present values'!$D$7="Declining (3.5%)",'Discount Factors'!$D79,IF('Net present values'!$D$7="Constant (3.5%)",'Discount Factors'!$E79,IF('Net present values'!$D$7="Constant (5%)",'Discount Factors'!$F79,IF('Net present values'!$D$7="Constant (8%)",'Discount Factors'!$G79,)))))*R82</f>
        <v>0</v>
      </c>
      <c r="T82" s="28"/>
      <c r="U82" s="58">
        <f t="shared" si="6"/>
        <v>0</v>
      </c>
      <c r="V82" s="51">
        <f>(IF('Net present values'!$D$7="Declining (3.5%)",'Discount Factors'!$D79,IF('Net present values'!$D$7="Constant (3.5%)",'Discount Factors'!$E79,IF('Net present values'!$D$7="Constant (5%)",'Discount Factors'!$F79,IF('Net present values'!$D$7="Constant (8%)",'Discount Factors'!$G79,)))))*U82</f>
        <v>0</v>
      </c>
    </row>
    <row r="83" spans="14:22" ht="12.75">
      <c r="N83" s="104">
        <v>77</v>
      </c>
      <c r="O83" s="50">
        <f t="shared" si="4"/>
        <v>2756579.2</v>
      </c>
      <c r="P83" s="51">
        <f>(IF('Net present values'!$D$7="Declining (3.5%)",'Discount Factors'!$D80,IF('Net present values'!$D$7="Constant (3.5%)",'Discount Factors'!$E80,IF('Net present values'!$D$7="Constant (5%)",'Discount Factors'!$F80,IF('Net present values'!$D$7="Constant (8%)",'Discount Factors'!$G80,)))))*O83</f>
        <v>247193.55225550383</v>
      </c>
      <c r="R83" s="50">
        <f t="shared" si="5"/>
        <v>0</v>
      </c>
      <c r="S83" s="51">
        <f>(IF('Net present values'!$D$7="Declining (3.5%)",'Discount Factors'!$D80,IF('Net present values'!$D$7="Constant (3.5%)",'Discount Factors'!$E80,IF('Net present values'!$D$7="Constant (5%)",'Discount Factors'!$F80,IF('Net present values'!$D$7="Constant (8%)",'Discount Factors'!$G80,)))))*R83</f>
        <v>0</v>
      </c>
      <c r="T83" s="28"/>
      <c r="U83" s="58">
        <f t="shared" si="6"/>
        <v>0</v>
      </c>
      <c r="V83" s="51">
        <f>(IF('Net present values'!$D$7="Declining (3.5%)",'Discount Factors'!$D80,IF('Net present values'!$D$7="Constant (3.5%)",'Discount Factors'!$E80,IF('Net present values'!$D$7="Constant (5%)",'Discount Factors'!$F80,IF('Net present values'!$D$7="Constant (8%)",'Discount Factors'!$G80,)))))*U83</f>
        <v>0</v>
      </c>
    </row>
    <row r="84" spans="14:22" ht="12.75">
      <c r="N84" s="104">
        <v>78</v>
      </c>
      <c r="O84" s="50">
        <f t="shared" si="4"/>
        <v>2756579.2</v>
      </c>
      <c r="P84" s="51">
        <f>(IF('Net present values'!$D$7="Declining (3.5%)",'Discount Factors'!$D81,IF('Net present values'!$D$7="Constant (3.5%)",'Discount Factors'!$E81,IF('Net present values'!$D$7="Constant (5%)",'Discount Factors'!$F81,IF('Net present values'!$D$7="Constant (8%)",'Discount Factors'!$G81,)))))*O84</f>
        <v>241164.44122488186</v>
      </c>
      <c r="R84" s="50">
        <f t="shared" si="5"/>
        <v>0</v>
      </c>
      <c r="S84" s="51">
        <f>(IF('Net present values'!$D$7="Declining (3.5%)",'Discount Factors'!$D81,IF('Net present values'!$D$7="Constant (3.5%)",'Discount Factors'!$E81,IF('Net present values'!$D$7="Constant (5%)",'Discount Factors'!$F81,IF('Net present values'!$D$7="Constant (8%)",'Discount Factors'!$G81,)))))*R84</f>
        <v>0</v>
      </c>
      <c r="T84" s="28"/>
      <c r="U84" s="58">
        <f t="shared" si="6"/>
        <v>0</v>
      </c>
      <c r="V84" s="51">
        <f>(IF('Net present values'!$D$7="Declining (3.5%)",'Discount Factors'!$D81,IF('Net present values'!$D$7="Constant (3.5%)",'Discount Factors'!$E81,IF('Net present values'!$D$7="Constant (5%)",'Discount Factors'!$F81,IF('Net present values'!$D$7="Constant (8%)",'Discount Factors'!$G81,)))))*U84</f>
        <v>0</v>
      </c>
    </row>
    <row r="85" spans="14:22" ht="12.75">
      <c r="N85" s="104">
        <v>79</v>
      </c>
      <c r="O85" s="50">
        <f t="shared" si="4"/>
        <v>2756579.2</v>
      </c>
      <c r="P85" s="51">
        <f>(IF('Net present values'!$D$7="Declining (3.5%)",'Discount Factors'!$D82,IF('Net present values'!$D$7="Constant (3.5%)",'Discount Factors'!$E82,IF('Net present values'!$D$7="Constant (5%)",'Discount Factors'!$F82,IF('Net present values'!$D$7="Constant (8%)",'Discount Factors'!$G82,)))))*O85</f>
        <v>235282.3816828116</v>
      </c>
      <c r="R85" s="50">
        <f t="shared" si="5"/>
        <v>0</v>
      </c>
      <c r="S85" s="51">
        <f>(IF('Net present values'!$D$7="Declining (3.5%)",'Discount Factors'!$D82,IF('Net present values'!$D$7="Constant (3.5%)",'Discount Factors'!$E82,IF('Net present values'!$D$7="Constant (5%)",'Discount Factors'!$F82,IF('Net present values'!$D$7="Constant (8%)",'Discount Factors'!$G82,)))))*R85</f>
        <v>0</v>
      </c>
      <c r="T85" s="28"/>
      <c r="U85" s="58">
        <f t="shared" si="6"/>
        <v>0</v>
      </c>
      <c r="V85" s="51">
        <f>(IF('Net present values'!$D$7="Declining (3.5%)",'Discount Factors'!$D82,IF('Net present values'!$D$7="Constant (3.5%)",'Discount Factors'!$E82,IF('Net present values'!$D$7="Constant (5%)",'Discount Factors'!$F82,IF('Net present values'!$D$7="Constant (8%)",'Discount Factors'!$G82,)))))*U85</f>
        <v>0</v>
      </c>
    </row>
    <row r="86" spans="14:22" ht="12.75">
      <c r="N86" s="104">
        <v>80</v>
      </c>
      <c r="O86" s="50">
        <f t="shared" si="4"/>
        <v>2756579.2</v>
      </c>
      <c r="P86" s="51">
        <f>(IF('Net present values'!$D$7="Declining (3.5%)",'Discount Factors'!$D83,IF('Net present values'!$D$7="Constant (3.5%)",'Discount Factors'!$E83,IF('Net present values'!$D$7="Constant (5%)",'Discount Factors'!$F83,IF('Net present values'!$D$7="Constant (8%)",'Discount Factors'!$G83,)))))*O86</f>
        <v>229543.78700762102</v>
      </c>
      <c r="R86" s="50">
        <f t="shared" si="5"/>
        <v>0</v>
      </c>
      <c r="S86" s="51">
        <f>(IF('Net present values'!$D$7="Declining (3.5%)",'Discount Factors'!$D83,IF('Net present values'!$D$7="Constant (3.5%)",'Discount Factors'!$E83,IF('Net present values'!$D$7="Constant (5%)",'Discount Factors'!$F83,IF('Net present values'!$D$7="Constant (8%)",'Discount Factors'!$G83,)))))*R86</f>
        <v>0</v>
      </c>
      <c r="T86" s="28"/>
      <c r="U86" s="58">
        <f t="shared" si="6"/>
        <v>0</v>
      </c>
      <c r="V86" s="51">
        <f>(IF('Net present values'!$D$7="Declining (3.5%)",'Discount Factors'!$D83,IF('Net present values'!$D$7="Constant (3.5%)",'Discount Factors'!$E83,IF('Net present values'!$D$7="Constant (5%)",'Discount Factors'!$F83,IF('Net present values'!$D$7="Constant (8%)",'Discount Factors'!$G83,)))))*U86</f>
        <v>0</v>
      </c>
    </row>
    <row r="87" spans="14:22" ht="12.75">
      <c r="N87" s="104">
        <v>81</v>
      </c>
      <c r="O87" s="50">
        <f t="shared" si="4"/>
        <v>2756579.2</v>
      </c>
      <c r="P87" s="51">
        <f>(IF('Net present values'!$D$7="Declining (3.5%)",'Discount Factors'!$D84,IF('Net present values'!$D$7="Constant (3.5%)",'Discount Factors'!$E84,IF('Net present values'!$D$7="Constant (5%)",'Discount Factors'!$F84,IF('Net present values'!$D$7="Constant (8%)",'Discount Factors'!$G84,)))))*O87</f>
        <v>223945.15805621567</v>
      </c>
      <c r="R87" s="50">
        <f t="shared" si="5"/>
        <v>0</v>
      </c>
      <c r="S87" s="51">
        <f>(IF('Net present values'!$D$7="Declining (3.5%)",'Discount Factors'!$D84,IF('Net present values'!$D$7="Constant (3.5%)",'Discount Factors'!$E84,IF('Net present values'!$D$7="Constant (5%)",'Discount Factors'!$F84,IF('Net present values'!$D$7="Constant (8%)",'Discount Factors'!$G84,)))))*R87</f>
        <v>0</v>
      </c>
      <c r="T87" s="28"/>
      <c r="U87" s="58">
        <f t="shared" si="6"/>
        <v>0</v>
      </c>
      <c r="V87" s="51">
        <f>(IF('Net present values'!$D$7="Declining (3.5%)",'Discount Factors'!$D84,IF('Net present values'!$D$7="Constant (3.5%)",'Discount Factors'!$E84,IF('Net present values'!$D$7="Constant (5%)",'Discount Factors'!$F84,IF('Net present values'!$D$7="Constant (8%)",'Discount Factors'!$G84,)))))*U87</f>
        <v>0</v>
      </c>
    </row>
    <row r="88" spans="14:22" ht="12.75">
      <c r="N88" s="104">
        <v>82</v>
      </c>
      <c r="O88" s="50">
        <f t="shared" si="4"/>
        <v>2756579.2</v>
      </c>
      <c r="P88" s="51">
        <f>(IF('Net present values'!$D$7="Declining (3.5%)",'Discount Factors'!$D85,IF('Net present values'!$D$7="Constant (3.5%)",'Discount Factors'!$E85,IF('Net present values'!$D$7="Constant (5%)",'Discount Factors'!$F85,IF('Net present values'!$D$7="Constant (8%)",'Discount Factors'!$G85,)))))*O88</f>
        <v>218483.0810304543</v>
      </c>
      <c r="R88" s="50">
        <f t="shared" si="5"/>
        <v>0</v>
      </c>
      <c r="S88" s="51">
        <f>(IF('Net present values'!$D$7="Declining (3.5%)",'Discount Factors'!$D85,IF('Net present values'!$D$7="Constant (3.5%)",'Discount Factors'!$E85,IF('Net present values'!$D$7="Constant (5%)",'Discount Factors'!$F85,IF('Net present values'!$D$7="Constant (8%)",'Discount Factors'!$G85,)))))*R88</f>
        <v>0</v>
      </c>
      <c r="T88" s="28"/>
      <c r="U88" s="58">
        <f t="shared" si="6"/>
        <v>0</v>
      </c>
      <c r="V88" s="51">
        <f>(IF('Net present values'!$D$7="Declining (3.5%)",'Discount Factors'!$D85,IF('Net present values'!$D$7="Constant (3.5%)",'Discount Factors'!$E85,IF('Net present values'!$D$7="Constant (5%)",'Discount Factors'!$F85,IF('Net present values'!$D$7="Constant (8%)",'Discount Factors'!$G85,)))))*U88</f>
        <v>0</v>
      </c>
    </row>
    <row r="89" spans="14:22" ht="12.75">
      <c r="N89" s="104">
        <v>83</v>
      </c>
      <c r="O89" s="50">
        <f t="shared" si="4"/>
        <v>2756579.2</v>
      </c>
      <c r="P89" s="51">
        <f>(IF('Net present values'!$D$7="Declining (3.5%)",'Discount Factors'!$D86,IF('Net present values'!$D$7="Constant (3.5%)",'Discount Factors'!$E86,IF('Net present values'!$D$7="Constant (5%)",'Discount Factors'!$F86,IF('Net present values'!$D$7="Constant (8%)",'Discount Factors'!$G86,)))))*O89</f>
        <v>213154.2253955652</v>
      </c>
      <c r="R89" s="50">
        <f t="shared" si="5"/>
        <v>0</v>
      </c>
      <c r="S89" s="51">
        <f>(IF('Net present values'!$D$7="Declining (3.5%)",'Discount Factors'!$D86,IF('Net present values'!$D$7="Constant (3.5%)",'Discount Factors'!$E86,IF('Net present values'!$D$7="Constant (5%)",'Discount Factors'!$F86,IF('Net present values'!$D$7="Constant (8%)",'Discount Factors'!$G86,)))))*R89</f>
        <v>0</v>
      </c>
      <c r="T89" s="28"/>
      <c r="U89" s="58">
        <f t="shared" si="6"/>
        <v>0</v>
      </c>
      <c r="V89" s="51">
        <f>(IF('Net present values'!$D$7="Declining (3.5%)",'Discount Factors'!$D86,IF('Net present values'!$D$7="Constant (3.5%)",'Discount Factors'!$E86,IF('Net present values'!$D$7="Constant (5%)",'Discount Factors'!$F86,IF('Net present values'!$D$7="Constant (8%)",'Discount Factors'!$G86,)))))*U89</f>
        <v>0</v>
      </c>
    </row>
    <row r="90" spans="14:22" ht="12.75">
      <c r="N90" s="104">
        <v>84</v>
      </c>
      <c r="O90" s="50">
        <f t="shared" si="4"/>
        <v>2756579.2</v>
      </c>
      <c r="P90" s="51">
        <f>(IF('Net present values'!$D$7="Declining (3.5%)",'Discount Factors'!$D87,IF('Net present values'!$D$7="Constant (3.5%)",'Discount Factors'!$E87,IF('Net present values'!$D$7="Constant (5%)",'Discount Factors'!$F87,IF('Net present values'!$D$7="Constant (8%)",'Discount Factors'!$G87,)))))*O90</f>
        <v>207955.34184933195</v>
      </c>
      <c r="R90" s="50">
        <f t="shared" si="5"/>
        <v>0</v>
      </c>
      <c r="S90" s="51">
        <f>(IF('Net present values'!$D$7="Declining (3.5%)",'Discount Factors'!$D87,IF('Net present values'!$D$7="Constant (3.5%)",'Discount Factors'!$E87,IF('Net present values'!$D$7="Constant (5%)",'Discount Factors'!$F87,IF('Net present values'!$D$7="Constant (8%)",'Discount Factors'!$G87,)))))*R90</f>
        <v>0</v>
      </c>
      <c r="T90" s="28"/>
      <c r="U90" s="58">
        <f t="shared" si="6"/>
        <v>0</v>
      </c>
      <c r="V90" s="51">
        <f>(IF('Net present values'!$D$7="Declining (3.5%)",'Discount Factors'!$D87,IF('Net present values'!$D$7="Constant (3.5%)",'Discount Factors'!$E87,IF('Net present values'!$D$7="Constant (5%)",'Discount Factors'!$F87,IF('Net present values'!$D$7="Constant (8%)",'Discount Factors'!$G87,)))))*U90</f>
        <v>0</v>
      </c>
    </row>
    <row r="91" spans="14:22" ht="12.75">
      <c r="N91" s="104">
        <v>85</v>
      </c>
      <c r="O91" s="50">
        <f t="shared" si="4"/>
        <v>2756579.2</v>
      </c>
      <c r="P91" s="51">
        <f>(IF('Net present values'!$D$7="Declining (3.5%)",'Discount Factors'!$D88,IF('Net present values'!$D$7="Constant (3.5%)",'Discount Factors'!$E88,IF('Net present values'!$D$7="Constant (5%)",'Discount Factors'!$F88,IF('Net present values'!$D$7="Constant (8%)",'Discount Factors'!$G88,)))))*O91</f>
        <v>202883.26034081163</v>
      </c>
      <c r="R91" s="50">
        <f t="shared" si="5"/>
        <v>0</v>
      </c>
      <c r="S91" s="51">
        <f>(IF('Net present values'!$D$7="Declining (3.5%)",'Discount Factors'!$D88,IF('Net present values'!$D$7="Constant (3.5%)",'Discount Factors'!$E88,IF('Net present values'!$D$7="Constant (5%)",'Discount Factors'!$F88,IF('Net present values'!$D$7="Constant (8%)",'Discount Factors'!$G88,)))))*R91</f>
        <v>0</v>
      </c>
      <c r="T91" s="28"/>
      <c r="U91" s="58">
        <f t="shared" si="6"/>
        <v>0</v>
      </c>
      <c r="V91" s="51">
        <f>(IF('Net present values'!$D$7="Declining (3.5%)",'Discount Factors'!$D88,IF('Net present values'!$D$7="Constant (3.5%)",'Discount Factors'!$E88,IF('Net present values'!$D$7="Constant (5%)",'Discount Factors'!$F88,IF('Net present values'!$D$7="Constant (8%)",'Discount Factors'!$G88,)))))*U91</f>
        <v>0</v>
      </c>
    </row>
    <row r="92" spans="14:22" ht="12.75">
      <c r="N92" s="104">
        <v>86</v>
      </c>
      <c r="O92" s="50">
        <f t="shared" si="4"/>
        <v>2756579.2</v>
      </c>
      <c r="P92" s="51">
        <f>(IF('Net present values'!$D$7="Declining (3.5%)",'Discount Factors'!$D89,IF('Net present values'!$D$7="Constant (3.5%)",'Discount Factors'!$E89,IF('Net present values'!$D$7="Constant (5%)",'Discount Factors'!$F89,IF('Net present values'!$D$7="Constant (8%)",'Discount Factors'!$G89,)))))*O92</f>
        <v>197934.88813737725</v>
      </c>
      <c r="R92" s="50">
        <f t="shared" si="5"/>
        <v>0</v>
      </c>
      <c r="S92" s="51">
        <f>(IF('Net present values'!$D$7="Declining (3.5%)",'Discount Factors'!$D89,IF('Net present values'!$D$7="Constant (3.5%)",'Discount Factors'!$E89,IF('Net present values'!$D$7="Constant (5%)",'Discount Factors'!$F89,IF('Net present values'!$D$7="Constant (8%)",'Discount Factors'!$G89,)))))*R92</f>
        <v>0</v>
      </c>
      <c r="T92" s="28"/>
      <c r="U92" s="58">
        <f t="shared" si="6"/>
        <v>0</v>
      </c>
      <c r="V92" s="51">
        <f>(IF('Net present values'!$D$7="Declining (3.5%)",'Discount Factors'!$D89,IF('Net present values'!$D$7="Constant (3.5%)",'Discount Factors'!$E89,IF('Net present values'!$D$7="Constant (5%)",'Discount Factors'!$F89,IF('Net present values'!$D$7="Constant (8%)",'Discount Factors'!$G89,)))))*U92</f>
        <v>0</v>
      </c>
    </row>
    <row r="93" spans="14:22" ht="12.75">
      <c r="N93" s="104">
        <v>87</v>
      </c>
      <c r="O93" s="50">
        <f t="shared" si="4"/>
        <v>2756579.2</v>
      </c>
      <c r="P93" s="51">
        <f>(IF('Net present values'!$D$7="Declining (3.5%)",'Discount Factors'!$D90,IF('Net present values'!$D$7="Constant (3.5%)",'Discount Factors'!$E90,IF('Net present values'!$D$7="Constant (5%)",'Discount Factors'!$F90,IF('Net present values'!$D$7="Constant (8%)",'Discount Factors'!$G90,)))))*O93</f>
        <v>193107.20793890464</v>
      </c>
      <c r="R93" s="50">
        <f t="shared" si="5"/>
        <v>0</v>
      </c>
      <c r="S93" s="51">
        <f>(IF('Net present values'!$D$7="Declining (3.5%)",'Discount Factors'!$D90,IF('Net present values'!$D$7="Constant (3.5%)",'Discount Factors'!$E90,IF('Net present values'!$D$7="Constant (5%)",'Discount Factors'!$F90,IF('Net present values'!$D$7="Constant (8%)",'Discount Factors'!$G90,)))))*R93</f>
        <v>0</v>
      </c>
      <c r="T93" s="28"/>
      <c r="U93" s="58">
        <f t="shared" si="6"/>
        <v>0</v>
      </c>
      <c r="V93" s="51">
        <f>(IF('Net present values'!$D$7="Declining (3.5%)",'Discount Factors'!$D90,IF('Net present values'!$D$7="Constant (3.5%)",'Discount Factors'!$E90,IF('Net present values'!$D$7="Constant (5%)",'Discount Factors'!$F90,IF('Net present values'!$D$7="Constant (8%)",'Discount Factors'!$G90,)))))*U93</f>
        <v>0</v>
      </c>
    </row>
    <row r="94" spans="14:22" ht="12.75">
      <c r="N94" s="104">
        <v>88</v>
      </c>
      <c r="O94" s="50">
        <f t="shared" si="4"/>
        <v>2756579.2</v>
      </c>
      <c r="P94" s="51">
        <f>(IF('Net present values'!$D$7="Declining (3.5%)",'Discount Factors'!$D91,IF('Net present values'!$D$7="Constant (3.5%)",'Discount Factors'!$E91,IF('Net present values'!$D$7="Constant (5%)",'Discount Factors'!$F91,IF('Net present values'!$D$7="Constant (8%)",'Discount Factors'!$G91,)))))*O94</f>
        <v>188397.27603795571</v>
      </c>
      <c r="R94" s="50">
        <f t="shared" si="5"/>
        <v>0</v>
      </c>
      <c r="S94" s="51">
        <f>(IF('Net present values'!$D$7="Declining (3.5%)",'Discount Factors'!$D91,IF('Net present values'!$D$7="Constant (3.5%)",'Discount Factors'!$E91,IF('Net present values'!$D$7="Constant (5%)",'Discount Factors'!$F91,IF('Net present values'!$D$7="Constant (8%)",'Discount Factors'!$G91,)))))*R94</f>
        <v>0</v>
      </c>
      <c r="T94" s="28"/>
      <c r="U94" s="58">
        <f t="shared" si="6"/>
        <v>0</v>
      </c>
      <c r="V94" s="51">
        <f>(IF('Net present values'!$D$7="Declining (3.5%)",'Discount Factors'!$D91,IF('Net present values'!$D$7="Constant (3.5%)",'Discount Factors'!$E91,IF('Net present values'!$D$7="Constant (5%)",'Discount Factors'!$F91,IF('Net present values'!$D$7="Constant (8%)",'Discount Factors'!$G91,)))))*U94</f>
        <v>0</v>
      </c>
    </row>
    <row r="95" spans="14:22" ht="12.75">
      <c r="N95" s="104">
        <v>89</v>
      </c>
      <c r="O95" s="50">
        <f t="shared" si="4"/>
        <v>2756579.2</v>
      </c>
      <c r="P95" s="51">
        <f>(IF('Net present values'!$D$7="Declining (3.5%)",'Discount Factors'!$D92,IF('Net present values'!$D$7="Constant (3.5%)",'Discount Factors'!$E92,IF('Net present values'!$D$7="Constant (5%)",'Discount Factors'!$F92,IF('Net present values'!$D$7="Constant (8%)",'Discount Factors'!$G92,)))))*O95</f>
        <v>183802.2205248349</v>
      </c>
      <c r="R95" s="50">
        <f t="shared" si="5"/>
        <v>0</v>
      </c>
      <c r="S95" s="51">
        <f>(IF('Net present values'!$D$7="Declining (3.5%)",'Discount Factors'!$D92,IF('Net present values'!$D$7="Constant (3.5%)",'Discount Factors'!$E92,IF('Net present values'!$D$7="Constant (5%)",'Discount Factors'!$F92,IF('Net present values'!$D$7="Constant (8%)",'Discount Factors'!$G92,)))))*R95</f>
        <v>0</v>
      </c>
      <c r="T95" s="28"/>
      <c r="U95" s="58">
        <f t="shared" si="6"/>
        <v>0</v>
      </c>
      <c r="V95" s="51">
        <f>(IF('Net present values'!$D$7="Declining (3.5%)",'Discount Factors'!$D92,IF('Net present values'!$D$7="Constant (3.5%)",'Discount Factors'!$E92,IF('Net present values'!$D$7="Constant (5%)",'Discount Factors'!$F92,IF('Net present values'!$D$7="Constant (8%)",'Discount Factors'!$G92,)))))*U95</f>
        <v>0</v>
      </c>
    </row>
    <row r="96" spans="14:22" ht="12.75">
      <c r="N96" s="104">
        <v>90</v>
      </c>
      <c r="O96" s="50">
        <f t="shared" si="4"/>
        <v>2756579.2</v>
      </c>
      <c r="P96" s="51">
        <f>(IF('Net present values'!$D$7="Declining (3.5%)",'Discount Factors'!$D93,IF('Net present values'!$D$7="Constant (3.5%)",'Discount Factors'!$E93,IF('Net present values'!$D$7="Constant (5%)",'Discount Factors'!$F93,IF('Net present values'!$D$7="Constant (8%)",'Discount Factors'!$G93,)))))*O96</f>
        <v>179319.23953642428</v>
      </c>
      <c r="R96" s="50">
        <f t="shared" si="5"/>
        <v>0</v>
      </c>
      <c r="S96" s="51">
        <f>(IF('Net present values'!$D$7="Declining (3.5%)",'Discount Factors'!$D93,IF('Net present values'!$D$7="Constant (3.5%)",'Discount Factors'!$E93,IF('Net present values'!$D$7="Constant (5%)",'Discount Factors'!$F93,IF('Net present values'!$D$7="Constant (8%)",'Discount Factors'!$G93,)))))*R96</f>
        <v>0</v>
      </c>
      <c r="T96" s="28"/>
      <c r="U96" s="58">
        <f t="shared" si="6"/>
        <v>0</v>
      </c>
      <c r="V96" s="51">
        <f>(IF('Net present values'!$D$7="Declining (3.5%)",'Discount Factors'!$D93,IF('Net present values'!$D$7="Constant (3.5%)",'Discount Factors'!$E93,IF('Net present values'!$D$7="Constant (5%)",'Discount Factors'!$F93,IF('Net present values'!$D$7="Constant (8%)",'Discount Factors'!$G93,)))))*U96</f>
        <v>0</v>
      </c>
    </row>
    <row r="97" spans="14:22" ht="12.75">
      <c r="N97" s="104">
        <v>91</v>
      </c>
      <c r="O97" s="50">
        <f t="shared" si="4"/>
        <v>2756579.2</v>
      </c>
      <c r="P97" s="51">
        <f>(IF('Net present values'!$D$7="Declining (3.5%)",'Discount Factors'!$D94,IF('Net present values'!$D$7="Constant (3.5%)",'Discount Factors'!$E94,IF('Net present values'!$D$7="Constant (5%)",'Discount Factors'!$F94,IF('Net present values'!$D$7="Constant (8%)",'Discount Factors'!$G94,)))))*O97</f>
        <v>174945.599547731</v>
      </c>
      <c r="R97" s="50">
        <f t="shared" si="5"/>
        <v>0</v>
      </c>
      <c r="S97" s="51">
        <f>(IF('Net present values'!$D$7="Declining (3.5%)",'Discount Factors'!$D94,IF('Net present values'!$D$7="Constant (3.5%)",'Discount Factors'!$E94,IF('Net present values'!$D$7="Constant (5%)",'Discount Factors'!$F94,IF('Net present values'!$D$7="Constant (8%)",'Discount Factors'!$G94,)))))*R97</f>
        <v>0</v>
      </c>
      <c r="T97" s="28"/>
      <c r="U97" s="58">
        <f t="shared" si="6"/>
        <v>0</v>
      </c>
      <c r="V97" s="51">
        <f>(IF('Net present values'!$D$7="Declining (3.5%)",'Discount Factors'!$D94,IF('Net present values'!$D$7="Constant (3.5%)",'Discount Factors'!$E94,IF('Net present values'!$D$7="Constant (5%)",'Discount Factors'!$F94,IF('Net present values'!$D$7="Constant (8%)",'Discount Factors'!$G94,)))))*U97</f>
        <v>0</v>
      </c>
    </row>
    <row r="98" spans="14:22" ht="12.75">
      <c r="N98" s="104">
        <v>92</v>
      </c>
      <c r="O98" s="50">
        <f t="shared" si="4"/>
        <v>2756579.2</v>
      </c>
      <c r="P98" s="51">
        <f>(IF('Net present values'!$D$7="Declining (3.5%)",'Discount Factors'!$D95,IF('Net present values'!$D$7="Constant (3.5%)",'Discount Factors'!$E95,IF('Net present values'!$D$7="Constant (5%)",'Discount Factors'!$F95,IF('Net present values'!$D$7="Constant (8%)",'Discount Factors'!$G95,)))))*O98</f>
        <v>170678.63370510342</v>
      </c>
      <c r="R98" s="50">
        <f t="shared" si="5"/>
        <v>0</v>
      </c>
      <c r="S98" s="51">
        <f>(IF('Net present values'!$D$7="Declining (3.5%)",'Discount Factors'!$D95,IF('Net present values'!$D$7="Constant (3.5%)",'Discount Factors'!$E95,IF('Net present values'!$D$7="Constant (5%)",'Discount Factors'!$F95,IF('Net present values'!$D$7="Constant (8%)",'Discount Factors'!$G95,)))))*R98</f>
        <v>0</v>
      </c>
      <c r="T98" s="28"/>
      <c r="U98" s="58">
        <f t="shared" si="6"/>
        <v>0</v>
      </c>
      <c r="V98" s="51">
        <f>(IF('Net present values'!$D$7="Declining (3.5%)",'Discount Factors'!$D95,IF('Net present values'!$D$7="Constant (3.5%)",'Discount Factors'!$E95,IF('Net present values'!$D$7="Constant (5%)",'Discount Factors'!$F95,IF('Net present values'!$D$7="Constant (8%)",'Discount Factors'!$G95,)))))*U98</f>
        <v>0</v>
      </c>
    </row>
    <row r="99" spans="14:22" ht="12.75">
      <c r="N99" s="104">
        <v>93</v>
      </c>
      <c r="O99" s="50">
        <f t="shared" si="4"/>
        <v>2756579.2</v>
      </c>
      <c r="P99" s="51">
        <f>(IF('Net present values'!$D$7="Declining (3.5%)",'Discount Factors'!$D96,IF('Net present values'!$D$7="Constant (3.5%)",'Discount Factors'!$E96,IF('Net present values'!$D$7="Constant (5%)",'Discount Factors'!$F96,IF('Net present values'!$D$7="Constant (8%)",'Discount Factors'!$G96,)))))*O99</f>
        <v>166515.7402001009</v>
      </c>
      <c r="R99" s="50">
        <f t="shared" si="5"/>
        <v>0</v>
      </c>
      <c r="S99" s="51">
        <f>(IF('Net present values'!$D$7="Declining (3.5%)",'Discount Factors'!$D96,IF('Net present values'!$D$7="Constant (3.5%)",'Discount Factors'!$E96,IF('Net present values'!$D$7="Constant (5%)",'Discount Factors'!$F96,IF('Net present values'!$D$7="Constant (8%)",'Discount Factors'!$G96,)))))*R99</f>
        <v>0</v>
      </c>
      <c r="T99" s="28"/>
      <c r="U99" s="58">
        <f t="shared" si="6"/>
        <v>0</v>
      </c>
      <c r="V99" s="51">
        <f>(IF('Net present values'!$D$7="Declining (3.5%)",'Discount Factors'!$D96,IF('Net present values'!$D$7="Constant (3.5%)",'Discount Factors'!$E96,IF('Net present values'!$D$7="Constant (5%)",'Discount Factors'!$F96,IF('Net present values'!$D$7="Constant (8%)",'Discount Factors'!$G96,)))))*U99</f>
        <v>0</v>
      </c>
    </row>
    <row r="100" spans="14:22" ht="12.75">
      <c r="N100" s="104">
        <v>94</v>
      </c>
      <c r="O100" s="50">
        <f t="shared" si="4"/>
        <v>2756579.2</v>
      </c>
      <c r="P100" s="51">
        <f>(IF('Net present values'!$D$7="Declining (3.5%)",'Discount Factors'!$D97,IF('Net present values'!$D$7="Constant (3.5%)",'Discount Factors'!$E97,IF('Net present values'!$D$7="Constant (5%)",'Discount Factors'!$F97,IF('Net present values'!$D$7="Constant (8%)",'Discount Factors'!$G97,)))))*O100</f>
        <v>162454.38068302526</v>
      </c>
      <c r="R100" s="50">
        <f t="shared" si="5"/>
        <v>0</v>
      </c>
      <c r="S100" s="51">
        <f>(IF('Net present values'!$D$7="Declining (3.5%)",'Discount Factors'!$D97,IF('Net present values'!$D$7="Constant (3.5%)",'Discount Factors'!$E97,IF('Net present values'!$D$7="Constant (5%)",'Discount Factors'!$F97,IF('Net present values'!$D$7="Constant (8%)",'Discount Factors'!$G97,)))))*R100</f>
        <v>0</v>
      </c>
      <c r="T100" s="28"/>
      <c r="U100" s="58">
        <f t="shared" si="6"/>
        <v>0</v>
      </c>
      <c r="V100" s="51">
        <f>(IF('Net present values'!$D$7="Declining (3.5%)",'Discount Factors'!$D97,IF('Net present values'!$D$7="Constant (3.5%)",'Discount Factors'!$E97,IF('Net present values'!$D$7="Constant (5%)",'Discount Factors'!$F97,IF('Net present values'!$D$7="Constant (8%)",'Discount Factors'!$G97,)))))*U100</f>
        <v>0</v>
      </c>
    </row>
    <row r="101" spans="14:22" ht="12.75">
      <c r="N101" s="104">
        <v>95</v>
      </c>
      <c r="O101" s="50">
        <f t="shared" si="4"/>
        <v>2756579.2</v>
      </c>
      <c r="P101" s="51">
        <f>(IF('Net present values'!$D$7="Declining (3.5%)",'Discount Factors'!$D98,IF('Net present values'!$D$7="Constant (3.5%)",'Discount Factors'!$E98,IF('Net present values'!$D$7="Constant (5%)",'Discount Factors'!$F98,IF('Net present values'!$D$7="Constant (8%)",'Discount Factors'!$G98,)))))*O101</f>
        <v>158492.07871514664</v>
      </c>
      <c r="R101" s="50">
        <f t="shared" si="5"/>
        <v>0</v>
      </c>
      <c r="S101" s="51">
        <f>(IF('Net present values'!$D$7="Declining (3.5%)",'Discount Factors'!$D98,IF('Net present values'!$D$7="Constant (3.5%)",'Discount Factors'!$E98,IF('Net present values'!$D$7="Constant (5%)",'Discount Factors'!$F98,IF('Net present values'!$D$7="Constant (8%)",'Discount Factors'!$G98,)))))*R101</f>
        <v>0</v>
      </c>
      <c r="T101" s="28"/>
      <c r="U101" s="58">
        <f t="shared" si="6"/>
        <v>0</v>
      </c>
      <c r="V101" s="51">
        <f>(IF('Net present values'!$D$7="Declining (3.5%)",'Discount Factors'!$D98,IF('Net present values'!$D$7="Constant (3.5%)",'Discount Factors'!$E98,IF('Net present values'!$D$7="Constant (5%)",'Discount Factors'!$F98,IF('Net present values'!$D$7="Constant (8%)",'Discount Factors'!$G98,)))))*U101</f>
        <v>0</v>
      </c>
    </row>
    <row r="102" spans="14:22" ht="12.75">
      <c r="N102" s="104">
        <v>96</v>
      </c>
      <c r="O102" s="50">
        <f t="shared" si="4"/>
        <v>2756579.2</v>
      </c>
      <c r="P102" s="51">
        <f>(IF('Net present values'!$D$7="Declining (3.5%)",'Discount Factors'!$D99,IF('Net present values'!$D$7="Constant (3.5%)",'Discount Factors'!$E99,IF('Net present values'!$D$7="Constant (5%)",'Discount Factors'!$F99,IF('Net present values'!$D$7="Constant (8%)",'Discount Factors'!$G99,)))))*O102</f>
        <v>154626.41825867965</v>
      </c>
      <c r="R102" s="50">
        <f t="shared" si="5"/>
        <v>0</v>
      </c>
      <c r="S102" s="51">
        <f>(IF('Net present values'!$D$7="Declining (3.5%)",'Discount Factors'!$D99,IF('Net present values'!$D$7="Constant (3.5%)",'Discount Factors'!$E99,IF('Net present values'!$D$7="Constant (5%)",'Discount Factors'!$F99,IF('Net present values'!$D$7="Constant (8%)",'Discount Factors'!$G99,)))))*R102</f>
        <v>0</v>
      </c>
      <c r="T102" s="28"/>
      <c r="U102" s="58">
        <f t="shared" si="6"/>
        <v>0</v>
      </c>
      <c r="V102" s="51">
        <f>(IF('Net present values'!$D$7="Declining (3.5%)",'Discount Factors'!$D99,IF('Net present values'!$D$7="Constant (3.5%)",'Discount Factors'!$E99,IF('Net present values'!$D$7="Constant (5%)",'Discount Factors'!$F99,IF('Net present values'!$D$7="Constant (8%)",'Discount Factors'!$G99,)))))*U102</f>
        <v>0</v>
      </c>
    </row>
    <row r="103" spans="14:22" ht="12.75">
      <c r="N103" s="104">
        <v>97</v>
      </c>
      <c r="O103" s="50">
        <f t="shared" si="4"/>
        <v>2756579.2</v>
      </c>
      <c r="P103" s="51">
        <f>(IF('Net present values'!$D$7="Declining (3.5%)",'Discount Factors'!$D100,IF('Net present values'!$D$7="Constant (3.5%)",'Discount Factors'!$E100,IF('Net present values'!$D$7="Constant (5%)",'Discount Factors'!$F100,IF('Net present values'!$D$7="Constant (8%)",'Discount Factors'!$G100,)))))*O103</f>
        <v>150855.0422035899</v>
      </c>
      <c r="R103" s="50">
        <f t="shared" si="5"/>
        <v>0</v>
      </c>
      <c r="S103" s="51">
        <f>(IF('Net present values'!$D$7="Declining (3.5%)",'Discount Factors'!$D100,IF('Net present values'!$D$7="Constant (3.5%)",'Discount Factors'!$E100,IF('Net present values'!$D$7="Constant (5%)",'Discount Factors'!$F100,IF('Net present values'!$D$7="Constant (8%)",'Discount Factors'!$G100,)))))*R103</f>
        <v>0</v>
      </c>
      <c r="T103" s="28"/>
      <c r="U103" s="58">
        <f t="shared" si="6"/>
        <v>0</v>
      </c>
      <c r="V103" s="51">
        <f>(IF('Net present values'!$D$7="Declining (3.5%)",'Discount Factors'!$D100,IF('Net present values'!$D$7="Constant (3.5%)",'Discount Factors'!$E100,IF('Net present values'!$D$7="Constant (5%)",'Discount Factors'!$F100,IF('Net present values'!$D$7="Constant (8%)",'Discount Factors'!$G100,)))))*U103</f>
        <v>0</v>
      </c>
    </row>
    <row r="104" spans="14:22" ht="12.75">
      <c r="N104" s="104">
        <v>98</v>
      </c>
      <c r="O104" s="50">
        <f t="shared" si="4"/>
        <v>2756579.2</v>
      </c>
      <c r="P104" s="51">
        <f>(IF('Net present values'!$D$7="Declining (3.5%)",'Discount Factors'!$D101,IF('Net present values'!$D$7="Constant (3.5%)",'Discount Factors'!$E101,IF('Net present values'!$D$7="Constant (5%)",'Discount Factors'!$F101,IF('Net present values'!$D$7="Constant (8%)",'Discount Factors'!$G101,)))))*O104</f>
        <v>147175.65093033164</v>
      </c>
      <c r="R104" s="50">
        <f t="shared" si="5"/>
        <v>0</v>
      </c>
      <c r="S104" s="51">
        <f>(IF('Net present values'!$D$7="Declining (3.5%)",'Discount Factors'!$D101,IF('Net present values'!$D$7="Constant (3.5%)",'Discount Factors'!$E101,IF('Net present values'!$D$7="Constant (5%)",'Discount Factors'!$F101,IF('Net present values'!$D$7="Constant (8%)",'Discount Factors'!$G101,)))))*R104</f>
        <v>0</v>
      </c>
      <c r="T104" s="28"/>
      <c r="U104" s="58">
        <f t="shared" si="6"/>
        <v>0</v>
      </c>
      <c r="V104" s="51">
        <f>(IF('Net present values'!$D$7="Declining (3.5%)",'Discount Factors'!$D101,IF('Net present values'!$D$7="Constant (3.5%)",'Discount Factors'!$E101,IF('Net present values'!$D$7="Constant (5%)",'Discount Factors'!$F101,IF('Net present values'!$D$7="Constant (8%)",'Discount Factors'!$G101,)))))*U104</f>
        <v>0</v>
      </c>
    </row>
    <row r="105" spans="14:22" ht="12.75">
      <c r="N105" s="104">
        <v>99</v>
      </c>
      <c r="O105" s="50">
        <f t="shared" si="4"/>
        <v>2756579.2</v>
      </c>
      <c r="P105" s="51">
        <f>(IF('Net present values'!$D$7="Declining (3.5%)",'Discount Factors'!$D102,IF('Net present values'!$D$7="Constant (3.5%)",'Discount Factors'!$E102,IF('Net present values'!$D$7="Constant (5%)",'Discount Factors'!$F102,IF('Net present values'!$D$7="Constant (8%)",'Discount Factors'!$G102,)))))*O105</f>
        <v>143586.0009076406</v>
      </c>
      <c r="R105" s="50">
        <f t="shared" si="5"/>
        <v>0</v>
      </c>
      <c r="S105" s="51">
        <f>(IF('Net present values'!$D$7="Declining (3.5%)",'Discount Factors'!$D102,IF('Net present values'!$D$7="Constant (3.5%)",'Discount Factors'!$E102,IF('Net present values'!$D$7="Constant (5%)",'Discount Factors'!$F102,IF('Net present values'!$D$7="Constant (8%)",'Discount Factors'!$G102,)))))*R105</f>
        <v>0</v>
      </c>
      <c r="T105" s="28"/>
      <c r="U105" s="58">
        <f t="shared" si="6"/>
        <v>0</v>
      </c>
      <c r="V105" s="51">
        <f>(IF('Net present values'!$D$7="Declining (3.5%)",'Discount Factors'!$D102,IF('Net present values'!$D$7="Constant (3.5%)",'Discount Factors'!$E102,IF('Net present values'!$D$7="Constant (5%)",'Discount Factors'!$F102,IF('Net present values'!$D$7="Constant (8%)",'Discount Factors'!$G102,)))))*U105</f>
        <v>0</v>
      </c>
    </row>
    <row r="106" spans="14:22" ht="13.5" thickBot="1">
      <c r="N106" s="104">
        <v>100</v>
      </c>
      <c r="O106" s="52">
        <f t="shared" si="4"/>
        <v>2756579.2</v>
      </c>
      <c r="P106" s="53">
        <f>(IF('Net present values'!$D$7="Declining (3.5%)",'Discount Factors'!$D103,IF('Net present values'!$D$7="Constant (3.5%)",'Discount Factors'!$E103,IF('Net present values'!$D$7="Constant (5%)",'Discount Factors'!$F103,IF('Net present values'!$D$7="Constant (8%)",'Discount Factors'!$G103,)))))*O106</f>
        <v>140083.90332452743</v>
      </c>
      <c r="R106" s="52">
        <f t="shared" si="5"/>
        <v>0</v>
      </c>
      <c r="S106" s="53">
        <f>(IF('Net present values'!$D$7="Declining (3.5%)",'Discount Factors'!$D103,IF('Net present values'!$D$7="Constant (3.5%)",'Discount Factors'!$E103,IF('Net present values'!$D$7="Constant (5%)",'Discount Factors'!$F103,IF('Net present values'!$D$7="Constant (8%)",'Discount Factors'!$G103,)))))*R106</f>
        <v>0</v>
      </c>
      <c r="T106" s="28"/>
      <c r="U106" s="63">
        <f t="shared" si="6"/>
        <v>0</v>
      </c>
      <c r="V106" s="53">
        <f>(IF('Net present values'!$D$7="Declining (3.5%)",'Discount Factors'!$D103,IF('Net present values'!$D$7="Constant (3.5%)",'Discount Factors'!$E103,IF('Net present values'!$D$7="Constant (5%)",'Discount Factors'!$F103,IF('Net present values'!$D$7="Constant (8%)",'Discount Factors'!$G103,)))))*U106</f>
        <v>0</v>
      </c>
    </row>
    <row r="107" spans="14:23" ht="12.75">
      <c r="N107" s="105"/>
      <c r="O107" s="28"/>
      <c r="P107" s="28"/>
      <c r="Q107" s="28"/>
      <c r="R107" s="28"/>
      <c r="S107" s="55"/>
      <c r="T107" s="55"/>
      <c r="U107" s="102"/>
      <c r="V107" s="55"/>
      <c r="W107" s="28"/>
    </row>
    <row r="108" spans="14:23" ht="12.75">
      <c r="N108" s="105"/>
      <c r="O108" s="28"/>
      <c r="P108" s="28"/>
      <c r="Q108" s="28"/>
      <c r="R108" s="28"/>
      <c r="S108" s="55"/>
      <c r="T108" s="55"/>
      <c r="U108" s="102"/>
      <c r="V108" s="55"/>
      <c r="W108" s="28"/>
    </row>
    <row r="109" spans="14:23" ht="12.75">
      <c r="N109" s="105"/>
      <c r="O109" s="28"/>
      <c r="P109" s="28"/>
      <c r="Q109" s="28"/>
      <c r="R109" s="28"/>
      <c r="S109" s="55"/>
      <c r="T109" s="55"/>
      <c r="U109" s="102"/>
      <c r="V109" s="55"/>
      <c r="W109" s="28"/>
    </row>
    <row r="110" spans="14:23" ht="12.75">
      <c r="N110" s="105"/>
      <c r="O110" s="28"/>
      <c r="P110" s="28"/>
      <c r="Q110" s="28"/>
      <c r="R110" s="28"/>
      <c r="S110" s="55"/>
      <c r="T110" s="55"/>
      <c r="U110" s="102"/>
      <c r="V110" s="55"/>
      <c r="W110" s="28"/>
    </row>
    <row r="111" spans="14:23" ht="12.75">
      <c r="N111" s="105"/>
      <c r="O111" s="28"/>
      <c r="P111" s="28"/>
      <c r="Q111" s="28"/>
      <c r="R111" s="28"/>
      <c r="S111" s="55"/>
      <c r="T111" s="55"/>
      <c r="U111" s="102"/>
      <c r="V111" s="55"/>
      <c r="W111" s="28"/>
    </row>
    <row r="112" spans="14:23" ht="12.75">
      <c r="N112" s="105"/>
      <c r="O112" s="28"/>
      <c r="P112" s="28"/>
      <c r="Q112" s="28"/>
      <c r="R112" s="28"/>
      <c r="S112" s="55"/>
      <c r="T112" s="55"/>
      <c r="U112" s="102"/>
      <c r="V112" s="55"/>
      <c r="W112" s="28"/>
    </row>
    <row r="113" spans="14:23" ht="12.75">
      <c r="N113" s="105"/>
      <c r="O113" s="28"/>
      <c r="P113" s="28"/>
      <c r="Q113" s="28"/>
      <c r="R113" s="28"/>
      <c r="S113" s="55"/>
      <c r="T113" s="55"/>
      <c r="U113" s="102"/>
      <c r="V113" s="55"/>
      <c r="W113" s="28"/>
    </row>
    <row r="114" spans="14:23" ht="12.75">
      <c r="N114" s="105"/>
      <c r="O114" s="28"/>
      <c r="P114" s="28"/>
      <c r="Q114" s="28"/>
      <c r="R114" s="28"/>
      <c r="S114" s="55"/>
      <c r="T114" s="55"/>
      <c r="U114" s="102"/>
      <c r="V114" s="55"/>
      <c r="W114" s="28"/>
    </row>
    <row r="115" spans="14:23" ht="12.75">
      <c r="N115" s="105"/>
      <c r="O115" s="28"/>
      <c r="P115" s="28"/>
      <c r="Q115" s="28"/>
      <c r="R115" s="28"/>
      <c r="S115" s="55"/>
      <c r="T115" s="55"/>
      <c r="U115" s="102"/>
      <c r="V115" s="55"/>
      <c r="W115" s="28"/>
    </row>
    <row r="116" spans="14:23" ht="12.75">
      <c r="N116" s="105"/>
      <c r="O116" s="28"/>
      <c r="P116" s="28"/>
      <c r="Q116" s="28"/>
      <c r="R116" s="28"/>
      <c r="S116" s="55"/>
      <c r="T116" s="55"/>
      <c r="U116" s="102"/>
      <c r="V116" s="55"/>
      <c r="W116" s="28"/>
    </row>
    <row r="117" spans="14:23" ht="12.75">
      <c r="N117" s="105"/>
      <c r="O117" s="28"/>
      <c r="P117" s="28"/>
      <c r="Q117" s="28"/>
      <c r="R117" s="28"/>
      <c r="S117" s="55"/>
      <c r="T117" s="55"/>
      <c r="U117" s="102"/>
      <c r="V117" s="55"/>
      <c r="W117" s="28"/>
    </row>
    <row r="118" spans="14:23" ht="12.75">
      <c r="N118" s="105"/>
      <c r="O118" s="28"/>
      <c r="P118" s="28"/>
      <c r="Q118" s="28"/>
      <c r="R118" s="28"/>
      <c r="S118" s="55"/>
      <c r="T118" s="55"/>
      <c r="U118" s="102"/>
      <c r="V118" s="55"/>
      <c r="W118" s="28"/>
    </row>
    <row r="119" spans="14:23" ht="12.75">
      <c r="N119" s="105"/>
      <c r="O119" s="28"/>
      <c r="P119" s="28"/>
      <c r="Q119" s="28"/>
      <c r="R119" s="28"/>
      <c r="S119" s="55"/>
      <c r="T119" s="55"/>
      <c r="U119" s="102"/>
      <c r="V119" s="55"/>
      <c r="W119" s="28"/>
    </row>
    <row r="120" spans="14:23" ht="12.75">
      <c r="N120" s="105"/>
      <c r="O120" s="28"/>
      <c r="P120" s="28"/>
      <c r="Q120" s="28"/>
      <c r="R120" s="28"/>
      <c r="S120" s="55"/>
      <c r="T120" s="55"/>
      <c r="U120" s="102"/>
      <c r="V120" s="55"/>
      <c r="W120" s="28"/>
    </row>
    <row r="121" spans="14:23" ht="12.75">
      <c r="N121" s="105"/>
      <c r="O121" s="28"/>
      <c r="P121" s="28"/>
      <c r="Q121" s="28"/>
      <c r="R121" s="28"/>
      <c r="S121" s="55"/>
      <c r="T121" s="55"/>
      <c r="U121" s="102"/>
      <c r="V121" s="55"/>
      <c r="W121" s="28"/>
    </row>
    <row r="122" spans="14:23" ht="12.75">
      <c r="N122" s="105"/>
      <c r="O122" s="28"/>
      <c r="P122" s="28"/>
      <c r="Q122" s="28"/>
      <c r="R122" s="28"/>
      <c r="S122" s="55"/>
      <c r="T122" s="55"/>
      <c r="U122" s="102"/>
      <c r="V122" s="55"/>
      <c r="W122" s="28"/>
    </row>
    <row r="123" spans="14:23" ht="12.75">
      <c r="N123" s="105"/>
      <c r="O123" s="28"/>
      <c r="P123" s="28"/>
      <c r="Q123" s="28"/>
      <c r="R123" s="28"/>
      <c r="S123" s="55"/>
      <c r="T123" s="55"/>
      <c r="U123" s="102"/>
      <c r="V123" s="55"/>
      <c r="W123" s="28"/>
    </row>
    <row r="124" spans="14:23" ht="12.75">
      <c r="N124" s="105"/>
      <c r="O124" s="28"/>
      <c r="P124" s="28"/>
      <c r="Q124" s="28"/>
      <c r="R124" s="28"/>
      <c r="S124" s="55"/>
      <c r="T124" s="55"/>
      <c r="U124" s="102"/>
      <c r="V124" s="55"/>
      <c r="W124" s="28"/>
    </row>
    <row r="125" spans="14:23" ht="12.75">
      <c r="N125" s="105"/>
      <c r="O125" s="28"/>
      <c r="P125" s="28"/>
      <c r="Q125" s="28"/>
      <c r="R125" s="28"/>
      <c r="S125" s="55"/>
      <c r="T125" s="55"/>
      <c r="U125" s="102"/>
      <c r="V125" s="55"/>
      <c r="W125" s="28"/>
    </row>
    <row r="126" spans="14:23" ht="12.75">
      <c r="N126" s="105"/>
      <c r="O126" s="28"/>
      <c r="P126" s="28"/>
      <c r="Q126" s="28"/>
      <c r="R126" s="28"/>
      <c r="S126" s="55"/>
      <c r="T126" s="55"/>
      <c r="U126" s="102"/>
      <c r="V126" s="55"/>
      <c r="W126" s="28"/>
    </row>
    <row r="127" spans="14:23" ht="12.75">
      <c r="N127" s="105"/>
      <c r="O127" s="28"/>
      <c r="P127" s="28"/>
      <c r="Q127" s="28"/>
      <c r="R127" s="28"/>
      <c r="S127" s="55"/>
      <c r="T127" s="55"/>
      <c r="U127" s="102"/>
      <c r="V127" s="55"/>
      <c r="W127" s="28"/>
    </row>
    <row r="128" spans="14:23" ht="12.75">
      <c r="N128" s="105"/>
      <c r="O128" s="28"/>
      <c r="P128" s="28"/>
      <c r="Q128" s="28"/>
      <c r="R128" s="28"/>
      <c r="S128" s="55"/>
      <c r="T128" s="55"/>
      <c r="U128" s="102"/>
      <c r="V128" s="55"/>
      <c r="W128" s="28"/>
    </row>
    <row r="129" spans="14:23" ht="12.75">
      <c r="N129" s="105"/>
      <c r="O129" s="28"/>
      <c r="P129" s="28"/>
      <c r="Q129" s="28"/>
      <c r="R129" s="28"/>
      <c r="S129" s="55"/>
      <c r="T129" s="55"/>
      <c r="U129" s="102"/>
      <c r="V129" s="55"/>
      <c r="W129" s="28"/>
    </row>
    <row r="130" spans="14:23" ht="12.75">
      <c r="N130" s="105"/>
      <c r="O130" s="28"/>
      <c r="P130" s="28"/>
      <c r="Q130" s="28"/>
      <c r="R130" s="28"/>
      <c r="S130" s="55"/>
      <c r="T130" s="55"/>
      <c r="U130" s="102"/>
      <c r="V130" s="55"/>
      <c r="W130" s="28"/>
    </row>
    <row r="131" spans="14:23" ht="12.75">
      <c r="N131" s="105"/>
      <c r="O131" s="28"/>
      <c r="P131" s="28"/>
      <c r="Q131" s="28"/>
      <c r="R131" s="28"/>
      <c r="S131" s="55"/>
      <c r="T131" s="55"/>
      <c r="U131" s="102"/>
      <c r="V131" s="55"/>
      <c r="W131" s="28"/>
    </row>
    <row r="132" spans="14:23" ht="12.75">
      <c r="N132" s="105"/>
      <c r="O132" s="28"/>
      <c r="P132" s="28"/>
      <c r="Q132" s="28"/>
      <c r="R132" s="28"/>
      <c r="S132" s="55"/>
      <c r="T132" s="55"/>
      <c r="U132" s="102"/>
      <c r="V132" s="55"/>
      <c r="W132" s="28"/>
    </row>
    <row r="133" spans="14:23" ht="12.75">
      <c r="N133" s="105"/>
      <c r="O133" s="28"/>
      <c r="P133" s="28"/>
      <c r="Q133" s="28"/>
      <c r="R133" s="28"/>
      <c r="S133" s="55"/>
      <c r="T133" s="55"/>
      <c r="U133" s="102"/>
      <c r="V133" s="55"/>
      <c r="W133" s="28"/>
    </row>
    <row r="134" spans="14:23" ht="12.75">
      <c r="N134" s="105"/>
      <c r="O134" s="28"/>
      <c r="P134" s="28"/>
      <c r="Q134" s="28"/>
      <c r="R134" s="28"/>
      <c r="S134" s="55"/>
      <c r="T134" s="55"/>
      <c r="U134" s="102"/>
      <c r="V134" s="55"/>
      <c r="W134" s="28"/>
    </row>
    <row r="135" spans="14:23" ht="12.75">
      <c r="N135" s="105"/>
      <c r="O135" s="28"/>
      <c r="P135" s="28"/>
      <c r="Q135" s="28"/>
      <c r="R135" s="28"/>
      <c r="S135" s="55"/>
      <c r="T135" s="55"/>
      <c r="U135" s="102"/>
      <c r="V135" s="55"/>
      <c r="W135" s="28"/>
    </row>
    <row r="136" spans="14:23" ht="12.75">
      <c r="N136" s="105"/>
      <c r="O136" s="28"/>
      <c r="P136" s="28"/>
      <c r="Q136" s="28"/>
      <c r="R136" s="28"/>
      <c r="S136" s="55"/>
      <c r="T136" s="55"/>
      <c r="U136" s="102"/>
      <c r="V136" s="55"/>
      <c r="W136" s="28"/>
    </row>
    <row r="137" spans="14:23" ht="12.75">
      <c r="N137" s="105"/>
      <c r="O137" s="28"/>
      <c r="P137" s="28"/>
      <c r="Q137" s="28"/>
      <c r="R137" s="28"/>
      <c r="S137" s="55"/>
      <c r="T137" s="55"/>
      <c r="U137" s="102"/>
      <c r="V137" s="55"/>
      <c r="W137" s="28"/>
    </row>
    <row r="138" spans="14:23" ht="12.75">
      <c r="N138" s="105"/>
      <c r="O138" s="28"/>
      <c r="P138" s="28"/>
      <c r="Q138" s="28"/>
      <c r="R138" s="28"/>
      <c r="S138" s="55"/>
      <c r="T138" s="55"/>
      <c r="U138" s="102"/>
      <c r="V138" s="55"/>
      <c r="W138" s="28"/>
    </row>
    <row r="139" spans="14:23" ht="12.75">
      <c r="N139" s="105"/>
      <c r="O139" s="28"/>
      <c r="P139" s="28"/>
      <c r="Q139" s="28"/>
      <c r="R139" s="28"/>
      <c r="S139" s="55"/>
      <c r="T139" s="55"/>
      <c r="U139" s="102"/>
      <c r="V139" s="55"/>
      <c r="W139" s="28"/>
    </row>
    <row r="140" spans="14:23" ht="12.75">
      <c r="N140" s="105"/>
      <c r="O140" s="28"/>
      <c r="P140" s="28"/>
      <c r="Q140" s="28"/>
      <c r="R140" s="28"/>
      <c r="S140" s="55"/>
      <c r="T140" s="55"/>
      <c r="U140" s="102"/>
      <c r="V140" s="55"/>
      <c r="W140" s="28"/>
    </row>
    <row r="141" spans="14:23" ht="12.75">
      <c r="N141" s="105"/>
      <c r="O141" s="28"/>
      <c r="P141" s="28"/>
      <c r="Q141" s="28"/>
      <c r="R141" s="28"/>
      <c r="S141" s="55"/>
      <c r="T141" s="55"/>
      <c r="U141" s="102"/>
      <c r="V141" s="55"/>
      <c r="W141" s="28"/>
    </row>
    <row r="142" spans="14:23" ht="12.75">
      <c r="N142" s="105"/>
      <c r="O142" s="28"/>
      <c r="P142" s="28"/>
      <c r="Q142" s="28"/>
      <c r="R142" s="28"/>
      <c r="S142" s="55"/>
      <c r="T142" s="55"/>
      <c r="U142" s="102"/>
      <c r="V142" s="55"/>
      <c r="W142" s="28"/>
    </row>
    <row r="143" spans="14:23" ht="12.75">
      <c r="N143" s="105"/>
      <c r="O143" s="28"/>
      <c r="P143" s="28"/>
      <c r="Q143" s="28"/>
      <c r="R143" s="28"/>
      <c r="S143" s="55"/>
      <c r="T143" s="55"/>
      <c r="U143" s="102"/>
      <c r="V143" s="55"/>
      <c r="W143" s="28"/>
    </row>
    <row r="144" spans="14:23" ht="12.75">
      <c r="N144" s="105"/>
      <c r="O144" s="28"/>
      <c r="P144" s="28"/>
      <c r="Q144" s="28"/>
      <c r="R144" s="28"/>
      <c r="S144" s="55"/>
      <c r="T144" s="55"/>
      <c r="U144" s="102"/>
      <c r="V144" s="55"/>
      <c r="W144" s="28"/>
    </row>
    <row r="145" spans="14:23" ht="12.75">
      <c r="N145" s="105"/>
      <c r="O145" s="28"/>
      <c r="P145" s="28"/>
      <c r="Q145" s="28"/>
      <c r="R145" s="28"/>
      <c r="S145" s="55"/>
      <c r="T145" s="55"/>
      <c r="U145" s="102"/>
      <c r="V145" s="55"/>
      <c r="W145" s="28"/>
    </row>
    <row r="146" spans="14:23" ht="12.75">
      <c r="N146" s="105"/>
      <c r="O146" s="28"/>
      <c r="P146" s="28"/>
      <c r="Q146" s="28"/>
      <c r="R146" s="28"/>
      <c r="S146" s="55"/>
      <c r="T146" s="55"/>
      <c r="U146" s="102"/>
      <c r="V146" s="55"/>
      <c r="W146" s="28"/>
    </row>
    <row r="147" spans="14:23" ht="12.75">
      <c r="N147" s="105"/>
      <c r="O147" s="28"/>
      <c r="P147" s="28"/>
      <c r="Q147" s="28"/>
      <c r="R147" s="28"/>
      <c r="S147" s="55"/>
      <c r="T147" s="55"/>
      <c r="U147" s="102"/>
      <c r="V147" s="55"/>
      <c r="W147" s="28"/>
    </row>
    <row r="148" spans="14:23" ht="12.75">
      <c r="N148" s="105"/>
      <c r="O148" s="28"/>
      <c r="P148" s="28"/>
      <c r="Q148" s="28"/>
      <c r="R148" s="28"/>
      <c r="S148" s="55"/>
      <c r="T148" s="55"/>
      <c r="U148" s="102"/>
      <c r="V148" s="55"/>
      <c r="W148" s="28"/>
    </row>
    <row r="149" spans="14:23" ht="12.75">
      <c r="N149" s="105"/>
      <c r="O149" s="28"/>
      <c r="P149" s="28"/>
      <c r="Q149" s="28"/>
      <c r="R149" s="28"/>
      <c r="S149" s="55"/>
      <c r="T149" s="55"/>
      <c r="U149" s="102"/>
      <c r="V149" s="55"/>
      <c r="W149" s="28"/>
    </row>
    <row r="150" spans="14:23" ht="12.75">
      <c r="N150" s="105"/>
      <c r="O150" s="28"/>
      <c r="P150" s="28"/>
      <c r="Q150" s="28"/>
      <c r="R150" s="28"/>
      <c r="S150" s="55"/>
      <c r="T150" s="55"/>
      <c r="U150" s="102"/>
      <c r="V150" s="55"/>
      <c r="W150" s="28"/>
    </row>
    <row r="151" spans="14:23" ht="12.75">
      <c r="N151" s="105"/>
      <c r="O151" s="28"/>
      <c r="P151" s="28"/>
      <c r="Q151" s="28"/>
      <c r="R151" s="28"/>
      <c r="S151" s="55"/>
      <c r="T151" s="55"/>
      <c r="U151" s="102"/>
      <c r="V151" s="55"/>
      <c r="W151" s="28"/>
    </row>
    <row r="152" spans="14:23" ht="12.75">
      <c r="N152" s="105"/>
      <c r="O152" s="28"/>
      <c r="P152" s="28"/>
      <c r="Q152" s="28"/>
      <c r="R152" s="28"/>
      <c r="S152" s="55"/>
      <c r="T152" s="55"/>
      <c r="U152" s="102"/>
      <c r="V152" s="55"/>
      <c r="W152" s="28"/>
    </row>
    <row r="153" spans="14:23" ht="12.75">
      <c r="N153" s="105"/>
      <c r="O153" s="28"/>
      <c r="P153" s="28"/>
      <c r="Q153" s="28"/>
      <c r="R153" s="28"/>
      <c r="S153" s="55"/>
      <c r="T153" s="55"/>
      <c r="U153" s="102"/>
      <c r="V153" s="55"/>
      <c r="W153" s="28"/>
    </row>
    <row r="154" spans="14:23" ht="12.75">
      <c r="N154" s="105"/>
      <c r="O154" s="28"/>
      <c r="P154" s="28"/>
      <c r="Q154" s="28"/>
      <c r="R154" s="28"/>
      <c r="S154" s="55"/>
      <c r="T154" s="55"/>
      <c r="U154" s="102"/>
      <c r="V154" s="55"/>
      <c r="W154" s="28"/>
    </row>
    <row r="155" spans="14:23" ht="12.75">
      <c r="N155" s="105"/>
      <c r="O155" s="28"/>
      <c r="P155" s="28"/>
      <c r="Q155" s="28"/>
      <c r="R155" s="28"/>
      <c r="S155" s="55"/>
      <c r="T155" s="55"/>
      <c r="U155" s="102"/>
      <c r="V155" s="55"/>
      <c r="W155" s="28"/>
    </row>
    <row r="156" spans="14:23" ht="12.75">
      <c r="N156" s="105"/>
      <c r="O156" s="28"/>
      <c r="P156" s="28"/>
      <c r="Q156" s="28"/>
      <c r="R156" s="28"/>
      <c r="S156" s="55"/>
      <c r="T156" s="55"/>
      <c r="U156" s="102"/>
      <c r="V156" s="55"/>
      <c r="W156" s="28"/>
    </row>
    <row r="157" spans="14:23" ht="12.75">
      <c r="N157" s="105"/>
      <c r="O157" s="28"/>
      <c r="P157" s="28"/>
      <c r="Q157" s="28"/>
      <c r="R157" s="28"/>
      <c r="S157" s="55"/>
      <c r="T157" s="55"/>
      <c r="U157" s="102"/>
      <c r="V157" s="55"/>
      <c r="W157" s="28"/>
    </row>
    <row r="158" spans="14:23" ht="12.75">
      <c r="N158" s="105"/>
      <c r="O158" s="28"/>
      <c r="P158" s="28"/>
      <c r="Q158" s="28"/>
      <c r="R158" s="28"/>
      <c r="S158" s="55"/>
      <c r="T158" s="55"/>
      <c r="U158" s="102"/>
      <c r="V158" s="55"/>
      <c r="W158" s="28"/>
    </row>
    <row r="159" spans="14:23" ht="12.75">
      <c r="N159" s="105"/>
      <c r="O159" s="28"/>
      <c r="P159" s="28"/>
      <c r="Q159" s="28"/>
      <c r="R159" s="28"/>
      <c r="S159" s="55"/>
      <c r="T159" s="55"/>
      <c r="U159" s="102"/>
      <c r="V159" s="55"/>
      <c r="W159" s="28"/>
    </row>
    <row r="160" spans="14:23" ht="12.75">
      <c r="N160" s="105"/>
      <c r="O160" s="28"/>
      <c r="P160" s="28"/>
      <c r="Q160" s="28"/>
      <c r="R160" s="28"/>
      <c r="S160" s="55"/>
      <c r="T160" s="55"/>
      <c r="U160" s="102"/>
      <c r="V160" s="55"/>
      <c r="W160" s="28"/>
    </row>
    <row r="161" spans="14:23" ht="12.75">
      <c r="N161" s="105"/>
      <c r="O161" s="28"/>
      <c r="P161" s="28"/>
      <c r="Q161" s="28"/>
      <c r="R161" s="28"/>
      <c r="S161" s="55"/>
      <c r="T161" s="55"/>
      <c r="U161" s="102"/>
      <c r="V161" s="55"/>
      <c r="W161" s="28"/>
    </row>
    <row r="162" spans="14:23" ht="12.75">
      <c r="N162" s="105"/>
      <c r="O162" s="28"/>
      <c r="P162" s="28"/>
      <c r="Q162" s="28"/>
      <c r="R162" s="28"/>
      <c r="S162" s="55"/>
      <c r="T162" s="55"/>
      <c r="U162" s="102"/>
      <c r="V162" s="55"/>
      <c r="W162" s="28"/>
    </row>
    <row r="163" spans="14:23" ht="12.75">
      <c r="N163" s="105"/>
      <c r="O163" s="28"/>
      <c r="P163" s="28"/>
      <c r="Q163" s="28"/>
      <c r="R163" s="28"/>
      <c r="S163" s="55"/>
      <c r="T163" s="55"/>
      <c r="U163" s="102"/>
      <c r="V163" s="55"/>
      <c r="W163" s="28"/>
    </row>
    <row r="164" spans="14:23" ht="12.75">
      <c r="N164" s="105"/>
      <c r="O164" s="28"/>
      <c r="P164" s="28"/>
      <c r="Q164" s="28"/>
      <c r="R164" s="28"/>
      <c r="S164" s="55"/>
      <c r="T164" s="55"/>
      <c r="U164" s="102"/>
      <c r="V164" s="55"/>
      <c r="W164" s="28"/>
    </row>
    <row r="165" spans="14:23" ht="12.75">
      <c r="N165" s="105"/>
      <c r="O165" s="28"/>
      <c r="P165" s="28"/>
      <c r="Q165" s="28"/>
      <c r="R165" s="28"/>
      <c r="S165" s="55"/>
      <c r="T165" s="55"/>
      <c r="U165" s="102"/>
      <c r="V165" s="55"/>
      <c r="W165" s="28"/>
    </row>
    <row r="166" spans="14:23" ht="12.75">
      <c r="N166" s="105"/>
      <c r="O166" s="28"/>
      <c r="P166" s="28"/>
      <c r="Q166" s="28"/>
      <c r="R166" s="28"/>
      <c r="S166" s="55"/>
      <c r="T166" s="55"/>
      <c r="U166" s="102"/>
      <c r="V166" s="55"/>
      <c r="W166" s="28"/>
    </row>
    <row r="167" spans="14:23" ht="12.75">
      <c r="N167" s="105"/>
      <c r="O167" s="28"/>
      <c r="P167" s="28"/>
      <c r="Q167" s="28"/>
      <c r="R167" s="28"/>
      <c r="S167" s="55"/>
      <c r="T167" s="55"/>
      <c r="U167" s="102"/>
      <c r="V167" s="55"/>
      <c r="W167" s="28"/>
    </row>
    <row r="168" spans="14:23" ht="12.75">
      <c r="N168" s="105"/>
      <c r="O168" s="28"/>
      <c r="P168" s="28"/>
      <c r="Q168" s="28"/>
      <c r="R168" s="28"/>
      <c r="S168" s="55"/>
      <c r="T168" s="55"/>
      <c r="U168" s="102"/>
      <c r="V168" s="55"/>
      <c r="W168" s="28"/>
    </row>
    <row r="169" spans="14:23" ht="12.75">
      <c r="N169" s="105"/>
      <c r="O169" s="28"/>
      <c r="P169" s="28"/>
      <c r="Q169" s="28"/>
      <c r="R169" s="28"/>
      <c r="S169" s="55"/>
      <c r="T169" s="55"/>
      <c r="U169" s="102"/>
      <c r="V169" s="55"/>
      <c r="W169" s="28"/>
    </row>
    <row r="170" spans="14:23" ht="12.75">
      <c r="N170" s="105"/>
      <c r="O170" s="28"/>
      <c r="P170" s="28"/>
      <c r="Q170" s="28"/>
      <c r="R170" s="28"/>
      <c r="S170" s="55"/>
      <c r="T170" s="55"/>
      <c r="U170" s="102"/>
      <c r="V170" s="55"/>
      <c r="W170" s="28"/>
    </row>
    <row r="171" spans="14:23" ht="12.75">
      <c r="N171" s="105"/>
      <c r="O171" s="28"/>
      <c r="P171" s="28"/>
      <c r="Q171" s="28"/>
      <c r="R171" s="28"/>
      <c r="S171" s="55"/>
      <c r="T171" s="55"/>
      <c r="U171" s="102"/>
      <c r="V171" s="55"/>
      <c r="W171" s="28"/>
    </row>
    <row r="172" spans="14:23" ht="12.75">
      <c r="N172" s="105"/>
      <c r="O172" s="28"/>
      <c r="P172" s="28"/>
      <c r="Q172" s="28"/>
      <c r="R172" s="28"/>
      <c r="S172" s="55"/>
      <c r="T172" s="55"/>
      <c r="U172" s="102"/>
      <c r="V172" s="55"/>
      <c r="W172" s="28"/>
    </row>
    <row r="173" spans="14:23" ht="12.75">
      <c r="N173" s="105"/>
      <c r="O173" s="28"/>
      <c r="P173" s="28"/>
      <c r="Q173" s="28"/>
      <c r="R173" s="28"/>
      <c r="S173" s="55"/>
      <c r="T173" s="55"/>
      <c r="U173" s="102"/>
      <c r="V173" s="55"/>
      <c r="W173" s="28"/>
    </row>
    <row r="174" spans="14:23" ht="12.75">
      <c r="N174" s="105"/>
      <c r="O174" s="28"/>
      <c r="P174" s="28"/>
      <c r="Q174" s="28"/>
      <c r="R174" s="28"/>
      <c r="S174" s="55"/>
      <c r="T174" s="55"/>
      <c r="U174" s="102"/>
      <c r="V174" s="55"/>
      <c r="W174" s="28"/>
    </row>
    <row r="175" spans="14:23" ht="12.75">
      <c r="N175" s="105"/>
      <c r="O175" s="28"/>
      <c r="P175" s="28"/>
      <c r="Q175" s="28"/>
      <c r="R175" s="28"/>
      <c r="S175" s="55"/>
      <c r="T175" s="55"/>
      <c r="U175" s="102"/>
      <c r="V175" s="55"/>
      <c r="W175" s="28"/>
    </row>
    <row r="176" spans="14:23" ht="12.75">
      <c r="N176" s="105"/>
      <c r="O176" s="28"/>
      <c r="P176" s="28"/>
      <c r="Q176" s="28"/>
      <c r="R176" s="28"/>
      <c r="S176" s="55"/>
      <c r="T176" s="55"/>
      <c r="U176" s="102"/>
      <c r="V176" s="55"/>
      <c r="W176" s="28"/>
    </row>
    <row r="177" spans="14:23" ht="12.75">
      <c r="N177" s="105"/>
      <c r="O177" s="28"/>
      <c r="P177" s="28"/>
      <c r="Q177" s="28"/>
      <c r="R177" s="28"/>
      <c r="S177" s="55"/>
      <c r="T177" s="55"/>
      <c r="U177" s="102"/>
      <c r="V177" s="55"/>
      <c r="W177" s="28"/>
    </row>
    <row r="178" spans="14:23" ht="12.75">
      <c r="N178" s="105"/>
      <c r="O178" s="28"/>
      <c r="P178" s="28"/>
      <c r="Q178" s="28"/>
      <c r="R178" s="28"/>
      <c r="S178" s="55"/>
      <c r="T178" s="55"/>
      <c r="U178" s="102"/>
      <c r="V178" s="55"/>
      <c r="W178" s="28"/>
    </row>
    <row r="179" spans="14:23" ht="12.75">
      <c r="N179" s="105"/>
      <c r="O179" s="28"/>
      <c r="P179" s="28"/>
      <c r="Q179" s="28"/>
      <c r="R179" s="28"/>
      <c r="S179" s="55"/>
      <c r="T179" s="55"/>
      <c r="U179" s="102"/>
      <c r="V179" s="55"/>
      <c r="W179" s="28"/>
    </row>
    <row r="180" spans="14:23" ht="12.75">
      <c r="N180" s="105"/>
      <c r="O180" s="28"/>
      <c r="P180" s="28"/>
      <c r="Q180" s="28"/>
      <c r="R180" s="28"/>
      <c r="S180" s="55"/>
      <c r="T180" s="55"/>
      <c r="U180" s="102"/>
      <c r="V180" s="55"/>
      <c r="W180" s="28"/>
    </row>
    <row r="181" spans="14:23" ht="12.75">
      <c r="N181" s="105"/>
      <c r="O181" s="28"/>
      <c r="P181" s="28"/>
      <c r="Q181" s="28"/>
      <c r="R181" s="28"/>
      <c r="S181" s="55"/>
      <c r="T181" s="55"/>
      <c r="U181" s="102"/>
      <c r="V181" s="55"/>
      <c r="W181" s="28"/>
    </row>
    <row r="182" spans="14:23" ht="12.75">
      <c r="N182" s="105"/>
      <c r="O182" s="28"/>
      <c r="P182" s="28"/>
      <c r="Q182" s="28"/>
      <c r="R182" s="28"/>
      <c r="S182" s="55"/>
      <c r="T182" s="55"/>
      <c r="U182" s="102"/>
      <c r="V182" s="55"/>
      <c r="W182" s="28"/>
    </row>
    <row r="183" spans="14:23" ht="12.75">
      <c r="N183" s="105"/>
      <c r="O183" s="28"/>
      <c r="P183" s="28"/>
      <c r="Q183" s="28"/>
      <c r="R183" s="28"/>
      <c r="S183" s="55"/>
      <c r="T183" s="55"/>
      <c r="U183" s="102"/>
      <c r="V183" s="55"/>
      <c r="W183" s="28"/>
    </row>
    <row r="184" spans="14:23" ht="12.75">
      <c r="N184" s="105"/>
      <c r="O184" s="28"/>
      <c r="P184" s="28"/>
      <c r="Q184" s="28"/>
      <c r="R184" s="28"/>
      <c r="S184" s="55"/>
      <c r="T184" s="55"/>
      <c r="U184" s="102"/>
      <c r="V184" s="55"/>
      <c r="W184" s="28"/>
    </row>
    <row r="185" spans="14:23" ht="12.75">
      <c r="N185" s="105"/>
      <c r="O185" s="28"/>
      <c r="P185" s="28"/>
      <c r="Q185" s="28"/>
      <c r="R185" s="28"/>
      <c r="S185" s="55"/>
      <c r="T185" s="55"/>
      <c r="U185" s="102"/>
      <c r="V185" s="55"/>
      <c r="W185" s="28"/>
    </row>
    <row r="186" spans="14:23" ht="12.75">
      <c r="N186" s="105"/>
      <c r="O186" s="28"/>
      <c r="P186" s="28"/>
      <c r="Q186" s="28"/>
      <c r="R186" s="28"/>
      <c r="S186" s="55"/>
      <c r="T186" s="55"/>
      <c r="U186" s="102"/>
      <c r="V186" s="55"/>
      <c r="W186" s="28"/>
    </row>
    <row r="187" spans="14:23" ht="12.75">
      <c r="N187" s="105"/>
      <c r="O187" s="28"/>
      <c r="P187" s="28"/>
      <c r="Q187" s="28"/>
      <c r="R187" s="28"/>
      <c r="S187" s="55"/>
      <c r="T187" s="55"/>
      <c r="U187" s="102"/>
      <c r="V187" s="55"/>
      <c r="W187" s="28"/>
    </row>
    <row r="188" spans="14:23" ht="12.75">
      <c r="N188" s="105"/>
      <c r="O188" s="28"/>
      <c r="P188" s="28"/>
      <c r="Q188" s="28"/>
      <c r="R188" s="28"/>
      <c r="S188" s="55"/>
      <c r="T188" s="55"/>
      <c r="U188" s="102"/>
      <c r="V188" s="55"/>
      <c r="W188" s="28"/>
    </row>
    <row r="189" spans="14:23" ht="12.75">
      <c r="N189" s="105"/>
      <c r="O189" s="28"/>
      <c r="P189" s="28"/>
      <c r="Q189" s="28"/>
      <c r="R189" s="28"/>
      <c r="S189" s="55"/>
      <c r="T189" s="55"/>
      <c r="U189" s="102"/>
      <c r="V189" s="55"/>
      <c r="W189" s="28"/>
    </row>
    <row r="190" spans="14:23" ht="12.75">
      <c r="N190" s="105"/>
      <c r="O190" s="28"/>
      <c r="P190" s="28"/>
      <c r="Q190" s="28"/>
      <c r="R190" s="28"/>
      <c r="S190" s="55"/>
      <c r="T190" s="55"/>
      <c r="U190" s="102"/>
      <c r="V190" s="55"/>
      <c r="W190" s="28"/>
    </row>
    <row r="191" spans="14:23" ht="12.75">
      <c r="N191" s="105"/>
      <c r="O191" s="28"/>
      <c r="P191" s="28"/>
      <c r="Q191" s="28"/>
      <c r="R191" s="28"/>
      <c r="S191" s="55"/>
      <c r="T191" s="55"/>
      <c r="U191" s="102"/>
      <c r="V191" s="55"/>
      <c r="W191" s="28"/>
    </row>
    <row r="192" spans="14:23" ht="12.75">
      <c r="N192" s="105"/>
      <c r="O192" s="28"/>
      <c r="P192" s="28"/>
      <c r="Q192" s="28"/>
      <c r="R192" s="28"/>
      <c r="S192" s="55"/>
      <c r="T192" s="55"/>
      <c r="U192" s="102"/>
      <c r="V192" s="55"/>
      <c r="W192" s="28"/>
    </row>
    <row r="193" spans="14:23" ht="12.75">
      <c r="N193" s="105"/>
      <c r="O193" s="28"/>
      <c r="P193" s="28"/>
      <c r="Q193" s="28"/>
      <c r="R193" s="28"/>
      <c r="S193" s="55"/>
      <c r="T193" s="55"/>
      <c r="U193" s="102"/>
      <c r="V193" s="55"/>
      <c r="W193" s="28"/>
    </row>
    <row r="194" spans="14:23" ht="12.75">
      <c r="N194" s="105"/>
      <c r="O194" s="28"/>
      <c r="P194" s="28"/>
      <c r="Q194" s="28"/>
      <c r="R194" s="28"/>
      <c r="S194" s="55"/>
      <c r="T194" s="55"/>
      <c r="U194" s="102"/>
      <c r="V194" s="55"/>
      <c r="W194" s="28"/>
    </row>
    <row r="195" spans="14:23" ht="12.75">
      <c r="N195" s="105"/>
      <c r="O195" s="28"/>
      <c r="P195" s="28"/>
      <c r="Q195" s="28"/>
      <c r="R195" s="28"/>
      <c r="S195" s="55"/>
      <c r="T195" s="55"/>
      <c r="U195" s="102"/>
      <c r="V195" s="55"/>
      <c r="W195" s="28"/>
    </row>
    <row r="196" spans="14:23" ht="12.75">
      <c r="N196" s="105"/>
      <c r="O196" s="28"/>
      <c r="P196" s="28"/>
      <c r="Q196" s="28"/>
      <c r="R196" s="28"/>
      <c r="S196" s="55"/>
      <c r="T196" s="55"/>
      <c r="U196" s="102"/>
      <c r="V196" s="55"/>
      <c r="W196" s="28"/>
    </row>
    <row r="197" spans="14:23" ht="12.75">
      <c r="N197" s="105"/>
      <c r="O197" s="28"/>
      <c r="P197" s="28"/>
      <c r="Q197" s="28"/>
      <c r="R197" s="28"/>
      <c r="S197" s="55"/>
      <c r="T197" s="55"/>
      <c r="U197" s="102"/>
      <c r="V197" s="55"/>
      <c r="W197" s="28"/>
    </row>
    <row r="198" spans="14:23" ht="12.75">
      <c r="N198" s="105"/>
      <c r="O198" s="28"/>
      <c r="P198" s="28"/>
      <c r="Q198" s="28"/>
      <c r="R198" s="28"/>
      <c r="S198" s="55"/>
      <c r="T198" s="55"/>
      <c r="U198" s="102"/>
      <c r="V198" s="55"/>
      <c r="W198" s="28"/>
    </row>
    <row r="199" spans="14:23" ht="12.75">
      <c r="N199" s="105"/>
      <c r="O199" s="28"/>
      <c r="P199" s="28"/>
      <c r="Q199" s="28"/>
      <c r="R199" s="28"/>
      <c r="S199" s="55"/>
      <c r="T199" s="55"/>
      <c r="U199" s="102"/>
      <c r="V199" s="55"/>
      <c r="W199" s="28"/>
    </row>
    <row r="200" spans="14:23" ht="12.75">
      <c r="N200" s="105"/>
      <c r="O200" s="28"/>
      <c r="P200" s="28"/>
      <c r="Q200" s="28"/>
      <c r="R200" s="28"/>
      <c r="S200" s="55"/>
      <c r="T200" s="55"/>
      <c r="U200" s="102"/>
      <c r="V200" s="55"/>
      <c r="W200" s="28"/>
    </row>
    <row r="201" spans="14:23" ht="12.75">
      <c r="N201" s="105"/>
      <c r="O201" s="28"/>
      <c r="P201" s="28"/>
      <c r="Q201" s="28"/>
      <c r="R201" s="28"/>
      <c r="S201" s="55"/>
      <c r="T201" s="55"/>
      <c r="U201" s="102"/>
      <c r="V201" s="55"/>
      <c r="W201" s="28"/>
    </row>
    <row r="202" spans="14:23" ht="12.75">
      <c r="N202" s="105"/>
      <c r="O202" s="28"/>
      <c r="P202" s="28"/>
      <c r="Q202" s="28"/>
      <c r="R202" s="28"/>
      <c r="S202" s="55"/>
      <c r="T202" s="55"/>
      <c r="U202" s="102"/>
      <c r="V202" s="55"/>
      <c r="W202" s="28"/>
    </row>
    <row r="203" spans="14:23" ht="12.75">
      <c r="N203" s="105"/>
      <c r="O203" s="28"/>
      <c r="P203" s="28"/>
      <c r="Q203" s="28"/>
      <c r="R203" s="28"/>
      <c r="S203" s="55"/>
      <c r="T203" s="55"/>
      <c r="U203" s="102"/>
      <c r="V203" s="55"/>
      <c r="W203" s="28"/>
    </row>
    <row r="204" spans="14:23" ht="12.75">
      <c r="N204" s="105"/>
      <c r="O204" s="28"/>
      <c r="P204" s="28"/>
      <c r="Q204" s="28"/>
      <c r="R204" s="28"/>
      <c r="S204" s="55"/>
      <c r="T204" s="55"/>
      <c r="U204" s="102"/>
      <c r="V204" s="55"/>
      <c r="W204" s="28"/>
    </row>
    <row r="205" spans="14:23" ht="12.75">
      <c r="N205" s="105"/>
      <c r="O205" s="28"/>
      <c r="P205" s="28"/>
      <c r="Q205" s="28"/>
      <c r="R205" s="28"/>
      <c r="S205" s="55"/>
      <c r="T205" s="55"/>
      <c r="U205" s="102"/>
      <c r="V205" s="55"/>
      <c r="W205" s="28"/>
    </row>
    <row r="206" spans="14:23" ht="12.75">
      <c r="N206" s="105"/>
      <c r="O206" s="28"/>
      <c r="P206" s="28"/>
      <c r="Q206" s="28"/>
      <c r="R206" s="28"/>
      <c r="S206" s="55"/>
      <c r="T206" s="55"/>
      <c r="U206" s="102"/>
      <c r="V206" s="55"/>
      <c r="W206" s="28"/>
    </row>
    <row r="207" spans="14:23" ht="12.75">
      <c r="N207" s="105"/>
      <c r="O207" s="28"/>
      <c r="P207" s="28"/>
      <c r="Q207" s="28"/>
      <c r="R207" s="28"/>
      <c r="S207" s="55"/>
      <c r="T207" s="55"/>
      <c r="U207" s="102"/>
      <c r="V207" s="55"/>
      <c r="W207" s="28"/>
    </row>
    <row r="208" spans="14:23" ht="12.75">
      <c r="N208" s="105"/>
      <c r="O208" s="28"/>
      <c r="P208" s="28"/>
      <c r="Q208" s="28"/>
      <c r="R208" s="28"/>
      <c r="S208" s="55"/>
      <c r="T208" s="55"/>
      <c r="U208" s="102"/>
      <c r="V208" s="55"/>
      <c r="W208" s="28"/>
    </row>
    <row r="209" spans="14:23" ht="12.75">
      <c r="N209" s="105"/>
      <c r="O209" s="28"/>
      <c r="P209" s="28"/>
      <c r="Q209" s="28"/>
      <c r="R209" s="28"/>
      <c r="S209" s="55"/>
      <c r="T209" s="55"/>
      <c r="U209" s="102"/>
      <c r="V209" s="55"/>
      <c r="W209" s="28"/>
    </row>
    <row r="210" spans="14:23" ht="12.75">
      <c r="N210" s="105"/>
      <c r="O210" s="28"/>
      <c r="P210" s="28"/>
      <c r="Q210" s="28"/>
      <c r="R210" s="28"/>
      <c r="S210" s="55"/>
      <c r="T210" s="55"/>
      <c r="U210" s="102"/>
      <c r="V210" s="55"/>
      <c r="W210" s="28"/>
    </row>
    <row r="211" spans="14:23" ht="12.75">
      <c r="N211" s="105"/>
      <c r="O211" s="28"/>
      <c r="P211" s="28"/>
      <c r="Q211" s="28"/>
      <c r="R211" s="28"/>
      <c r="S211" s="55"/>
      <c r="T211" s="55"/>
      <c r="U211" s="102"/>
      <c r="V211" s="55"/>
      <c r="W211" s="28"/>
    </row>
    <row r="212" spans="14:23" ht="12.75">
      <c r="N212" s="105"/>
      <c r="O212" s="28"/>
      <c r="P212" s="28"/>
      <c r="Q212" s="28"/>
      <c r="R212" s="28"/>
      <c r="S212" s="55"/>
      <c r="T212" s="55"/>
      <c r="U212" s="102"/>
      <c r="V212" s="55"/>
      <c r="W212" s="28"/>
    </row>
    <row r="213" spans="14:23" ht="12.75">
      <c r="N213" s="105"/>
      <c r="O213" s="28"/>
      <c r="P213" s="28"/>
      <c r="Q213" s="28"/>
      <c r="R213" s="28"/>
      <c r="S213" s="55"/>
      <c r="T213" s="55"/>
      <c r="U213" s="102"/>
      <c r="V213" s="55"/>
      <c r="W213" s="28"/>
    </row>
    <row r="214" spans="14:23" ht="12.75">
      <c r="N214" s="105"/>
      <c r="O214" s="28"/>
      <c r="P214" s="28"/>
      <c r="Q214" s="28"/>
      <c r="R214" s="28"/>
      <c r="S214" s="55"/>
      <c r="T214" s="55"/>
      <c r="U214" s="102"/>
      <c r="V214" s="55"/>
      <c r="W214" s="28"/>
    </row>
    <row r="215" spans="14:23" ht="12.75">
      <c r="N215" s="105"/>
      <c r="O215" s="28"/>
      <c r="P215" s="28"/>
      <c r="Q215" s="28"/>
      <c r="R215" s="28"/>
      <c r="S215" s="55"/>
      <c r="T215" s="55"/>
      <c r="U215" s="102"/>
      <c r="V215" s="55"/>
      <c r="W215" s="28"/>
    </row>
    <row r="216" spans="14:23" ht="12.75">
      <c r="N216" s="105"/>
      <c r="O216" s="28"/>
      <c r="P216" s="28"/>
      <c r="Q216" s="28"/>
      <c r="R216" s="28"/>
      <c r="S216" s="55"/>
      <c r="T216" s="55"/>
      <c r="U216" s="102"/>
      <c r="V216" s="55"/>
      <c r="W216" s="28"/>
    </row>
    <row r="217" spans="14:23" ht="12.75">
      <c r="N217" s="105"/>
      <c r="O217" s="28"/>
      <c r="P217" s="28"/>
      <c r="Q217" s="28"/>
      <c r="R217" s="28"/>
      <c r="S217" s="55"/>
      <c r="T217" s="55"/>
      <c r="U217" s="102"/>
      <c r="V217" s="55"/>
      <c r="W217" s="28"/>
    </row>
    <row r="218" spans="14:23" ht="12.75">
      <c r="N218" s="105"/>
      <c r="O218" s="28"/>
      <c r="P218" s="28"/>
      <c r="Q218" s="28"/>
      <c r="R218" s="28"/>
      <c r="S218" s="55"/>
      <c r="T218" s="55"/>
      <c r="U218" s="102"/>
      <c r="V218" s="55"/>
      <c r="W218" s="28"/>
    </row>
    <row r="219" spans="14:23" ht="12.75">
      <c r="N219" s="105"/>
      <c r="O219" s="28"/>
      <c r="P219" s="28"/>
      <c r="Q219" s="28"/>
      <c r="R219" s="28"/>
      <c r="S219" s="55"/>
      <c r="T219" s="55"/>
      <c r="U219" s="102"/>
      <c r="V219" s="55"/>
      <c r="W219" s="28"/>
    </row>
    <row r="220" spans="14:23" ht="12.75">
      <c r="N220" s="105"/>
      <c r="O220" s="28"/>
      <c r="P220" s="28"/>
      <c r="Q220" s="28"/>
      <c r="R220" s="28"/>
      <c r="S220" s="55"/>
      <c r="T220" s="55"/>
      <c r="U220" s="102"/>
      <c r="V220" s="55"/>
      <c r="W220" s="28"/>
    </row>
    <row r="221" spans="14:23" ht="12.75">
      <c r="N221" s="105"/>
      <c r="O221" s="28"/>
      <c r="P221" s="28"/>
      <c r="Q221" s="28"/>
      <c r="R221" s="28"/>
      <c r="S221" s="55"/>
      <c r="T221" s="55"/>
      <c r="U221" s="102"/>
      <c r="V221" s="55"/>
      <c r="W221" s="28"/>
    </row>
    <row r="222" spans="14:23" ht="12.75">
      <c r="N222" s="105"/>
      <c r="O222" s="28"/>
      <c r="P222" s="28"/>
      <c r="Q222" s="28"/>
      <c r="R222" s="28"/>
      <c r="S222" s="55"/>
      <c r="T222" s="55"/>
      <c r="U222" s="102"/>
      <c r="V222" s="55"/>
      <c r="W222" s="28"/>
    </row>
    <row r="223" spans="14:23" ht="12.75">
      <c r="N223" s="105"/>
      <c r="O223" s="28"/>
      <c r="P223" s="28"/>
      <c r="Q223" s="28"/>
      <c r="R223" s="28"/>
      <c r="S223" s="55"/>
      <c r="T223" s="55"/>
      <c r="U223" s="102"/>
      <c r="V223" s="55"/>
      <c r="W223" s="28"/>
    </row>
    <row r="224" spans="14:23" ht="12.75">
      <c r="N224" s="105"/>
      <c r="O224" s="28"/>
      <c r="P224" s="28"/>
      <c r="Q224" s="28"/>
      <c r="R224" s="28"/>
      <c r="S224" s="55"/>
      <c r="T224" s="55"/>
      <c r="U224" s="102"/>
      <c r="V224" s="55"/>
      <c r="W224" s="28"/>
    </row>
    <row r="225" spans="14:23" ht="12.75">
      <c r="N225" s="105"/>
      <c r="O225" s="28"/>
      <c r="P225" s="28"/>
      <c r="Q225" s="28"/>
      <c r="R225" s="28"/>
      <c r="S225" s="55"/>
      <c r="T225" s="55"/>
      <c r="U225" s="102"/>
      <c r="V225" s="55"/>
      <c r="W225" s="28"/>
    </row>
    <row r="226" spans="14:23" ht="12.75">
      <c r="N226" s="105"/>
      <c r="O226" s="28"/>
      <c r="P226" s="28"/>
      <c r="Q226" s="28"/>
      <c r="R226" s="28"/>
      <c r="S226" s="55"/>
      <c r="T226" s="55"/>
      <c r="U226" s="102"/>
      <c r="V226" s="55"/>
      <c r="W226" s="28"/>
    </row>
    <row r="227" spans="14:23" ht="12.75">
      <c r="N227" s="105"/>
      <c r="O227" s="28"/>
      <c r="P227" s="28"/>
      <c r="Q227" s="28"/>
      <c r="R227" s="28"/>
      <c r="S227" s="55"/>
      <c r="T227" s="55"/>
      <c r="U227" s="102"/>
      <c r="V227" s="55"/>
      <c r="W227" s="28"/>
    </row>
    <row r="228" spans="14:23" ht="12.75">
      <c r="N228" s="105"/>
      <c r="O228" s="28"/>
      <c r="P228" s="28"/>
      <c r="Q228" s="28"/>
      <c r="R228" s="28"/>
      <c r="S228" s="55"/>
      <c r="T228" s="55"/>
      <c r="U228" s="102"/>
      <c r="V228" s="55"/>
      <c r="W228" s="28"/>
    </row>
    <row r="229" spans="14:23" ht="12.75">
      <c r="N229" s="105"/>
      <c r="O229" s="28"/>
      <c r="P229" s="28"/>
      <c r="Q229" s="28"/>
      <c r="R229" s="28"/>
      <c r="S229" s="55"/>
      <c r="T229" s="55"/>
      <c r="U229" s="102"/>
      <c r="V229" s="55"/>
      <c r="W229" s="28"/>
    </row>
    <row r="230" spans="14:23" ht="12.75">
      <c r="N230" s="105"/>
      <c r="O230" s="28"/>
      <c r="P230" s="28"/>
      <c r="Q230" s="28"/>
      <c r="R230" s="28"/>
      <c r="S230" s="55"/>
      <c r="T230" s="55"/>
      <c r="U230" s="102"/>
      <c r="V230" s="55"/>
      <c r="W230" s="28"/>
    </row>
    <row r="231" spans="14:23" ht="12.75">
      <c r="N231" s="105"/>
      <c r="O231" s="28"/>
      <c r="P231" s="28"/>
      <c r="Q231" s="28"/>
      <c r="R231" s="28"/>
      <c r="S231" s="55"/>
      <c r="T231" s="55"/>
      <c r="U231" s="102"/>
      <c r="V231" s="55"/>
      <c r="W231" s="28"/>
    </row>
    <row r="232" spans="14:23" ht="12.75">
      <c r="N232" s="105"/>
      <c r="O232" s="28"/>
      <c r="P232" s="28"/>
      <c r="Q232" s="28"/>
      <c r="R232" s="28"/>
      <c r="S232" s="55"/>
      <c r="T232" s="55"/>
      <c r="U232" s="102"/>
      <c r="V232" s="55"/>
      <c r="W232" s="28"/>
    </row>
    <row r="233" spans="14:23" ht="12.75">
      <c r="N233" s="105"/>
      <c r="O233" s="28"/>
      <c r="P233" s="28"/>
      <c r="Q233" s="28"/>
      <c r="R233" s="28"/>
      <c r="S233" s="55"/>
      <c r="T233" s="55"/>
      <c r="U233" s="102"/>
      <c r="V233" s="55"/>
      <c r="W233" s="28"/>
    </row>
    <row r="234" spans="14:23" ht="12.75">
      <c r="N234" s="105"/>
      <c r="O234" s="28"/>
      <c r="P234" s="28"/>
      <c r="Q234" s="28"/>
      <c r="R234" s="28"/>
      <c r="S234" s="55"/>
      <c r="T234" s="55"/>
      <c r="U234" s="102"/>
      <c r="V234" s="55"/>
      <c r="W234" s="28"/>
    </row>
    <row r="235" spans="14:23" ht="12.75">
      <c r="N235" s="105"/>
      <c r="O235" s="28"/>
      <c r="P235" s="28"/>
      <c r="Q235" s="28"/>
      <c r="R235" s="28"/>
      <c r="S235" s="55"/>
      <c r="T235" s="55"/>
      <c r="U235" s="102"/>
      <c r="V235" s="55"/>
      <c r="W235" s="28"/>
    </row>
    <row r="236" spans="14:23" ht="12.75">
      <c r="N236" s="105"/>
      <c r="O236" s="28"/>
      <c r="P236" s="28"/>
      <c r="Q236" s="28"/>
      <c r="R236" s="28"/>
      <c r="S236" s="55"/>
      <c r="T236" s="55"/>
      <c r="U236" s="102"/>
      <c r="V236" s="55"/>
      <c r="W236" s="28"/>
    </row>
    <row r="237" spans="14:23" ht="12.75">
      <c r="N237" s="105"/>
      <c r="O237" s="28"/>
      <c r="P237" s="28"/>
      <c r="Q237" s="28"/>
      <c r="R237" s="28"/>
      <c r="S237" s="55"/>
      <c r="T237" s="55"/>
      <c r="U237" s="102"/>
      <c r="V237" s="55"/>
      <c r="W237" s="28"/>
    </row>
    <row r="238" spans="14:23" ht="12.75">
      <c r="N238" s="105"/>
      <c r="O238" s="28"/>
      <c r="P238" s="28"/>
      <c r="Q238" s="28"/>
      <c r="R238" s="28"/>
      <c r="S238" s="55"/>
      <c r="T238" s="55"/>
      <c r="U238" s="102"/>
      <c r="V238" s="55"/>
      <c r="W238" s="28"/>
    </row>
    <row r="239" spans="14:23" ht="12.75">
      <c r="N239" s="105"/>
      <c r="O239" s="28"/>
      <c r="P239" s="28"/>
      <c r="Q239" s="28"/>
      <c r="R239" s="28"/>
      <c r="S239" s="55"/>
      <c r="T239" s="55"/>
      <c r="U239" s="102"/>
      <c r="V239" s="55"/>
      <c r="W239" s="28"/>
    </row>
    <row r="240" spans="14:23" ht="12.75">
      <c r="N240" s="105"/>
      <c r="O240" s="28"/>
      <c r="P240" s="28"/>
      <c r="Q240" s="28"/>
      <c r="R240" s="28"/>
      <c r="S240" s="55"/>
      <c r="T240" s="55"/>
      <c r="U240" s="102"/>
      <c r="V240" s="55"/>
      <c r="W240" s="28"/>
    </row>
    <row r="241" spans="14:23" ht="12.75">
      <c r="N241" s="105"/>
      <c r="O241" s="28"/>
      <c r="P241" s="28"/>
      <c r="Q241" s="28"/>
      <c r="R241" s="28"/>
      <c r="S241" s="55"/>
      <c r="T241" s="55"/>
      <c r="U241" s="102"/>
      <c r="V241" s="55"/>
      <c r="W241" s="28"/>
    </row>
    <row r="242" spans="14:23" ht="12.75">
      <c r="N242" s="105"/>
      <c r="O242" s="28"/>
      <c r="P242" s="28"/>
      <c r="Q242" s="28"/>
      <c r="R242" s="28"/>
      <c r="S242" s="55"/>
      <c r="T242" s="55"/>
      <c r="U242" s="102"/>
      <c r="V242" s="55"/>
      <c r="W242" s="28"/>
    </row>
    <row r="243" spans="14:23" ht="12.75">
      <c r="N243" s="105"/>
      <c r="O243" s="28"/>
      <c r="P243" s="28"/>
      <c r="Q243" s="28"/>
      <c r="R243" s="28"/>
      <c r="S243" s="55"/>
      <c r="T243" s="55"/>
      <c r="U243" s="102"/>
      <c r="V243" s="55"/>
      <c r="W243" s="28"/>
    </row>
    <row r="244" spans="14:23" ht="12.75">
      <c r="N244" s="105"/>
      <c r="O244" s="28"/>
      <c r="P244" s="28"/>
      <c r="Q244" s="28"/>
      <c r="R244" s="28"/>
      <c r="S244" s="55"/>
      <c r="T244" s="55"/>
      <c r="U244" s="102"/>
      <c r="V244" s="55"/>
      <c r="W244" s="28"/>
    </row>
    <row r="245" spans="14:23" ht="12.75">
      <c r="N245" s="105"/>
      <c r="O245" s="28"/>
      <c r="P245" s="28"/>
      <c r="Q245" s="28"/>
      <c r="R245" s="28"/>
      <c r="S245" s="55"/>
      <c r="T245" s="55"/>
      <c r="U245" s="102"/>
      <c r="V245" s="55"/>
      <c r="W245" s="28"/>
    </row>
    <row r="246" spans="14:23" ht="12.75">
      <c r="N246" s="105"/>
      <c r="O246" s="28"/>
      <c r="P246" s="28"/>
      <c r="Q246" s="28"/>
      <c r="R246" s="28"/>
      <c r="S246" s="55"/>
      <c r="T246" s="55"/>
      <c r="U246" s="102"/>
      <c r="V246" s="55"/>
      <c r="W246" s="28"/>
    </row>
    <row r="247" spans="14:23" ht="12.75">
      <c r="N247" s="105"/>
      <c r="O247" s="28"/>
      <c r="P247" s="28"/>
      <c r="Q247" s="28"/>
      <c r="R247" s="28"/>
      <c r="S247" s="55"/>
      <c r="T247" s="55"/>
      <c r="U247" s="102"/>
      <c r="V247" s="55"/>
      <c r="W247" s="28"/>
    </row>
    <row r="248" spans="14:23" ht="12.75">
      <c r="N248" s="105"/>
      <c r="O248" s="28"/>
      <c r="P248" s="28"/>
      <c r="Q248" s="28"/>
      <c r="R248" s="28"/>
      <c r="S248" s="55"/>
      <c r="T248" s="55"/>
      <c r="U248" s="102"/>
      <c r="V248" s="55"/>
      <c r="W248" s="28"/>
    </row>
    <row r="249" spans="14:23" ht="12.75">
      <c r="N249" s="105"/>
      <c r="O249" s="28"/>
      <c r="P249" s="28"/>
      <c r="Q249" s="28"/>
      <c r="R249" s="28"/>
      <c r="S249" s="55"/>
      <c r="T249" s="55"/>
      <c r="U249" s="102"/>
      <c r="V249" s="55"/>
      <c r="W249" s="28"/>
    </row>
    <row r="250" spans="14:23" ht="12.75">
      <c r="N250" s="105"/>
      <c r="O250" s="28"/>
      <c r="P250" s="28"/>
      <c r="Q250" s="28"/>
      <c r="R250" s="28"/>
      <c r="S250" s="55"/>
      <c r="T250" s="55"/>
      <c r="U250" s="102"/>
      <c r="V250" s="55"/>
      <c r="W250" s="28"/>
    </row>
    <row r="251" spans="14:23" ht="12.75">
      <c r="N251" s="105"/>
      <c r="O251" s="28"/>
      <c r="P251" s="28"/>
      <c r="Q251" s="28"/>
      <c r="R251" s="28"/>
      <c r="S251" s="55"/>
      <c r="T251" s="55"/>
      <c r="U251" s="102"/>
      <c r="V251" s="55"/>
      <c r="W251" s="28"/>
    </row>
    <row r="252" spans="14:23" ht="12.75">
      <c r="N252" s="105"/>
      <c r="O252" s="28"/>
      <c r="P252" s="28"/>
      <c r="Q252" s="28"/>
      <c r="R252" s="28"/>
      <c r="S252" s="55"/>
      <c r="T252" s="55"/>
      <c r="U252" s="102"/>
      <c r="V252" s="55"/>
      <c r="W252" s="28"/>
    </row>
    <row r="253" spans="14:23" ht="12.75">
      <c r="N253" s="105"/>
      <c r="O253" s="28"/>
      <c r="P253" s="28"/>
      <c r="Q253" s="28"/>
      <c r="R253" s="28"/>
      <c r="S253" s="55"/>
      <c r="T253" s="55"/>
      <c r="U253" s="102"/>
      <c r="V253" s="55"/>
      <c r="W253" s="28"/>
    </row>
    <row r="254" spans="14:23" ht="12.75">
      <c r="N254" s="105"/>
      <c r="O254" s="28"/>
      <c r="P254" s="28"/>
      <c r="Q254" s="28"/>
      <c r="R254" s="28"/>
      <c r="S254" s="55"/>
      <c r="T254" s="55"/>
      <c r="U254" s="102"/>
      <c r="V254" s="55"/>
      <c r="W254" s="28"/>
    </row>
    <row r="255" spans="14:23" ht="12.75">
      <c r="N255" s="105"/>
      <c r="O255" s="28"/>
      <c r="P255" s="28"/>
      <c r="Q255" s="28"/>
      <c r="R255" s="28"/>
      <c r="S255" s="55"/>
      <c r="T255" s="55"/>
      <c r="U255" s="102"/>
      <c r="V255" s="55"/>
      <c r="W255" s="28"/>
    </row>
    <row r="256" spans="14:23" ht="12.75">
      <c r="N256" s="105"/>
      <c r="O256" s="28"/>
      <c r="P256" s="28"/>
      <c r="Q256" s="28"/>
      <c r="R256" s="28"/>
      <c r="S256" s="55"/>
      <c r="T256" s="55"/>
      <c r="U256" s="102"/>
      <c r="V256" s="55"/>
      <c r="W256" s="28"/>
    </row>
    <row r="257" spans="14:23" ht="12.75">
      <c r="N257" s="105"/>
      <c r="O257" s="28"/>
      <c r="P257" s="28"/>
      <c r="Q257" s="28"/>
      <c r="R257" s="28"/>
      <c r="S257" s="55"/>
      <c r="T257" s="55"/>
      <c r="U257" s="102"/>
      <c r="V257" s="55"/>
      <c r="W257" s="28"/>
    </row>
    <row r="258" spans="14:23" ht="12.75">
      <c r="N258" s="105"/>
      <c r="O258" s="28"/>
      <c r="P258" s="28"/>
      <c r="Q258" s="28"/>
      <c r="R258" s="28"/>
      <c r="S258" s="55"/>
      <c r="T258" s="55"/>
      <c r="U258" s="102"/>
      <c r="V258" s="55"/>
      <c r="W258" s="28"/>
    </row>
    <row r="259" spans="14:23" ht="12.75">
      <c r="N259" s="105"/>
      <c r="O259" s="28"/>
      <c r="P259" s="28"/>
      <c r="Q259" s="28"/>
      <c r="R259" s="28"/>
      <c r="S259" s="55"/>
      <c r="T259" s="55"/>
      <c r="U259" s="102"/>
      <c r="V259" s="55"/>
      <c r="W259" s="28"/>
    </row>
    <row r="260" spans="14:23" ht="12.75">
      <c r="N260" s="105"/>
      <c r="O260" s="28"/>
      <c r="P260" s="28"/>
      <c r="Q260" s="28"/>
      <c r="R260" s="28"/>
      <c r="S260" s="55"/>
      <c r="T260" s="55"/>
      <c r="U260" s="102"/>
      <c r="V260" s="55"/>
      <c r="W260" s="28"/>
    </row>
    <row r="261" spans="14:23" ht="12.75">
      <c r="N261" s="105"/>
      <c r="O261" s="28"/>
      <c r="P261" s="28"/>
      <c r="Q261" s="28"/>
      <c r="R261" s="28"/>
      <c r="S261" s="55"/>
      <c r="T261" s="55"/>
      <c r="U261" s="102"/>
      <c r="V261" s="55"/>
      <c r="W261" s="28"/>
    </row>
    <row r="262" spans="14:23" ht="12.75">
      <c r="N262" s="105"/>
      <c r="O262" s="28"/>
      <c r="P262" s="28"/>
      <c r="Q262" s="28"/>
      <c r="R262" s="28"/>
      <c r="S262" s="55"/>
      <c r="T262" s="55"/>
      <c r="U262" s="102"/>
      <c r="V262" s="55"/>
      <c r="W262" s="28"/>
    </row>
    <row r="263" spans="14:23" ht="12.75">
      <c r="N263" s="105"/>
      <c r="O263" s="28"/>
      <c r="P263" s="28"/>
      <c r="Q263" s="28"/>
      <c r="R263" s="28"/>
      <c r="S263" s="55"/>
      <c r="T263" s="55"/>
      <c r="U263" s="102"/>
      <c r="V263" s="55"/>
      <c r="W263" s="28"/>
    </row>
    <row r="264" spans="14:23" ht="12.75">
      <c r="N264" s="105"/>
      <c r="O264" s="28"/>
      <c r="P264" s="28"/>
      <c r="Q264" s="28"/>
      <c r="R264" s="28"/>
      <c r="S264" s="55"/>
      <c r="T264" s="55"/>
      <c r="U264" s="102"/>
      <c r="V264" s="55"/>
      <c r="W264" s="28"/>
    </row>
    <row r="265" spans="14:23" ht="12.75">
      <c r="N265" s="105"/>
      <c r="O265" s="28"/>
      <c r="P265" s="28"/>
      <c r="Q265" s="28"/>
      <c r="R265" s="28"/>
      <c r="S265" s="55"/>
      <c r="T265" s="55"/>
      <c r="U265" s="102"/>
      <c r="V265" s="55"/>
      <c r="W265" s="28"/>
    </row>
    <row r="266" spans="14:23" ht="12.75">
      <c r="N266" s="105"/>
      <c r="O266" s="28"/>
      <c r="P266" s="28"/>
      <c r="Q266" s="28"/>
      <c r="R266" s="28"/>
      <c r="S266" s="55"/>
      <c r="T266" s="55"/>
      <c r="U266" s="102"/>
      <c r="V266" s="55"/>
      <c r="W266" s="28"/>
    </row>
    <row r="267" spans="14:23" ht="12.75">
      <c r="N267" s="105"/>
      <c r="O267" s="28"/>
      <c r="P267" s="28"/>
      <c r="Q267" s="28"/>
      <c r="R267" s="28"/>
      <c r="S267" s="55"/>
      <c r="T267" s="55"/>
      <c r="U267" s="102"/>
      <c r="V267" s="55"/>
      <c r="W267" s="28"/>
    </row>
    <row r="268" spans="14:23" ht="12.75">
      <c r="N268" s="105"/>
      <c r="O268" s="28"/>
      <c r="P268" s="28"/>
      <c r="Q268" s="28"/>
      <c r="R268" s="28"/>
      <c r="S268" s="55"/>
      <c r="T268" s="55"/>
      <c r="U268" s="102"/>
      <c r="V268" s="55"/>
      <c r="W268" s="28"/>
    </row>
    <row r="269" spans="14:23" ht="12.75">
      <c r="N269" s="105"/>
      <c r="O269" s="28"/>
      <c r="P269" s="28"/>
      <c r="Q269" s="28"/>
      <c r="R269" s="28"/>
      <c r="S269" s="55"/>
      <c r="T269" s="55"/>
      <c r="U269" s="102"/>
      <c r="V269" s="55"/>
      <c r="W269" s="28"/>
    </row>
    <row r="270" spans="14:23" ht="12.75">
      <c r="N270" s="105"/>
      <c r="O270" s="28"/>
      <c r="P270" s="28"/>
      <c r="Q270" s="28"/>
      <c r="R270" s="28"/>
      <c r="S270" s="55"/>
      <c r="T270" s="55"/>
      <c r="U270" s="102"/>
      <c r="V270" s="55"/>
      <c r="W270" s="28"/>
    </row>
    <row r="271" spans="14:23" ht="12.75">
      <c r="N271" s="105"/>
      <c r="O271" s="28"/>
      <c r="P271" s="28"/>
      <c r="Q271" s="28"/>
      <c r="R271" s="28"/>
      <c r="S271" s="55"/>
      <c r="T271" s="55"/>
      <c r="U271" s="102"/>
      <c r="V271" s="55"/>
      <c r="W271" s="28"/>
    </row>
    <row r="272" spans="14:23" ht="12.75">
      <c r="N272" s="105"/>
      <c r="O272" s="28"/>
      <c r="P272" s="28"/>
      <c r="Q272" s="28"/>
      <c r="R272" s="28"/>
      <c r="S272" s="55"/>
      <c r="T272" s="55"/>
      <c r="U272" s="102"/>
      <c r="V272" s="55"/>
      <c r="W272" s="28"/>
    </row>
    <row r="273" spans="14:23" ht="12.75">
      <c r="N273" s="105"/>
      <c r="O273" s="28"/>
      <c r="P273" s="28"/>
      <c r="Q273" s="28"/>
      <c r="R273" s="28"/>
      <c r="S273" s="55"/>
      <c r="T273" s="55"/>
      <c r="U273" s="102"/>
      <c r="V273" s="55"/>
      <c r="W273" s="28"/>
    </row>
    <row r="274" spans="14:23" ht="12.75">
      <c r="N274" s="105"/>
      <c r="O274" s="28"/>
      <c r="P274" s="28"/>
      <c r="Q274" s="28"/>
      <c r="R274" s="28"/>
      <c r="S274" s="55"/>
      <c r="T274" s="55"/>
      <c r="U274" s="102"/>
      <c r="V274" s="55"/>
      <c r="W274" s="28"/>
    </row>
    <row r="275" spans="14:23" ht="12.75">
      <c r="N275" s="105"/>
      <c r="O275" s="28"/>
      <c r="P275" s="28"/>
      <c r="Q275" s="28"/>
      <c r="R275" s="28"/>
      <c r="S275" s="55"/>
      <c r="T275" s="55"/>
      <c r="U275" s="102"/>
      <c r="V275" s="55"/>
      <c r="W275" s="28"/>
    </row>
    <row r="276" spans="14:23" ht="12.75">
      <c r="N276" s="105"/>
      <c r="O276" s="28"/>
      <c r="P276" s="28"/>
      <c r="Q276" s="28"/>
      <c r="R276" s="28"/>
      <c r="S276" s="55"/>
      <c r="T276" s="55"/>
      <c r="U276" s="102"/>
      <c r="V276" s="55"/>
      <c r="W276" s="28"/>
    </row>
    <row r="277" spans="14:23" ht="12.75">
      <c r="N277" s="105"/>
      <c r="O277" s="28"/>
      <c r="P277" s="28"/>
      <c r="Q277" s="28"/>
      <c r="R277" s="28"/>
      <c r="S277" s="55"/>
      <c r="T277" s="55"/>
      <c r="U277" s="102"/>
      <c r="V277" s="55"/>
      <c r="W277" s="28"/>
    </row>
    <row r="278" spans="14:23" ht="12.75">
      <c r="N278" s="105"/>
      <c r="O278" s="28"/>
      <c r="P278" s="28"/>
      <c r="Q278" s="28"/>
      <c r="R278" s="28"/>
      <c r="S278" s="55"/>
      <c r="T278" s="55"/>
      <c r="U278" s="102"/>
      <c r="V278" s="55"/>
      <c r="W278" s="28"/>
    </row>
    <row r="279" spans="14:23" ht="12.75">
      <c r="N279" s="105"/>
      <c r="O279" s="28"/>
      <c r="P279" s="28"/>
      <c r="Q279" s="28"/>
      <c r="R279" s="28"/>
      <c r="S279" s="55"/>
      <c r="T279" s="55"/>
      <c r="U279" s="102"/>
      <c r="V279" s="55"/>
      <c r="W279" s="28"/>
    </row>
    <row r="280" spans="14:23" ht="12.75">
      <c r="N280" s="105"/>
      <c r="O280" s="28"/>
      <c r="P280" s="28"/>
      <c r="Q280" s="28"/>
      <c r="R280" s="28"/>
      <c r="S280" s="55"/>
      <c r="T280" s="55"/>
      <c r="U280" s="102"/>
      <c r="V280" s="55"/>
      <c r="W280" s="28"/>
    </row>
    <row r="281" spans="14:23" ht="12.75">
      <c r="N281" s="105"/>
      <c r="O281" s="28"/>
      <c r="P281" s="28"/>
      <c r="Q281" s="28"/>
      <c r="R281" s="28"/>
      <c r="S281" s="55"/>
      <c r="T281" s="55"/>
      <c r="U281" s="102"/>
      <c r="V281" s="55"/>
      <c r="W281" s="28"/>
    </row>
    <row r="282" spans="14:23" ht="12.75">
      <c r="N282" s="105"/>
      <c r="O282" s="28"/>
      <c r="P282" s="28"/>
      <c r="Q282" s="28"/>
      <c r="R282" s="28"/>
      <c r="S282" s="55"/>
      <c r="T282" s="55"/>
      <c r="U282" s="102"/>
      <c r="V282" s="55"/>
      <c r="W282" s="28"/>
    </row>
    <row r="283" spans="14:23" ht="12.75">
      <c r="N283" s="105"/>
      <c r="O283" s="28"/>
      <c r="P283" s="28"/>
      <c r="Q283" s="28"/>
      <c r="R283" s="28"/>
      <c r="S283" s="55"/>
      <c r="T283" s="55"/>
      <c r="U283" s="102"/>
      <c r="V283" s="55"/>
      <c r="W283" s="28"/>
    </row>
    <row r="284" spans="14:23" ht="12.75">
      <c r="N284" s="105"/>
      <c r="O284" s="28"/>
      <c r="P284" s="28"/>
      <c r="Q284" s="28"/>
      <c r="R284" s="28"/>
      <c r="S284" s="55"/>
      <c r="T284" s="55"/>
      <c r="U284" s="102"/>
      <c r="V284" s="55"/>
      <c r="W284" s="28"/>
    </row>
    <row r="285" spans="14:23" ht="12.75">
      <c r="N285" s="105"/>
      <c r="O285" s="28"/>
      <c r="P285" s="28"/>
      <c r="Q285" s="28"/>
      <c r="R285" s="28"/>
      <c r="S285" s="55"/>
      <c r="T285" s="55"/>
      <c r="U285" s="102"/>
      <c r="V285" s="55"/>
      <c r="W285" s="28"/>
    </row>
    <row r="286" spans="14:23" ht="12.75">
      <c r="N286" s="105"/>
      <c r="O286" s="28"/>
      <c r="P286" s="28"/>
      <c r="Q286" s="28"/>
      <c r="R286" s="28"/>
      <c r="S286" s="55"/>
      <c r="T286" s="55"/>
      <c r="U286" s="102"/>
      <c r="V286" s="55"/>
      <c r="W286" s="28"/>
    </row>
    <row r="287" spans="14:23" ht="12.75">
      <c r="N287" s="105"/>
      <c r="O287" s="28"/>
      <c r="P287" s="28"/>
      <c r="Q287" s="28"/>
      <c r="R287" s="28"/>
      <c r="S287" s="55"/>
      <c r="T287" s="55"/>
      <c r="U287" s="102"/>
      <c r="V287" s="55"/>
      <c r="W287" s="28"/>
    </row>
    <row r="288" spans="14:23" ht="12.75">
      <c r="N288" s="105"/>
      <c r="O288" s="28"/>
      <c r="P288" s="28"/>
      <c r="Q288" s="28"/>
      <c r="R288" s="28"/>
      <c r="S288" s="55"/>
      <c r="T288" s="55"/>
      <c r="U288" s="102"/>
      <c r="V288" s="55"/>
      <c r="W288" s="28"/>
    </row>
    <row r="289" spans="14:23" ht="12.75">
      <c r="N289" s="105"/>
      <c r="O289" s="28"/>
      <c r="P289" s="28"/>
      <c r="Q289" s="28"/>
      <c r="R289" s="28"/>
      <c r="S289" s="55"/>
      <c r="T289" s="55"/>
      <c r="U289" s="102"/>
      <c r="V289" s="55"/>
      <c r="W289" s="28"/>
    </row>
    <row r="290" spans="14:23" ht="12.75">
      <c r="N290" s="105"/>
      <c r="O290" s="28"/>
      <c r="P290" s="28"/>
      <c r="Q290" s="28"/>
      <c r="R290" s="28"/>
      <c r="S290" s="55"/>
      <c r="T290" s="55"/>
      <c r="U290" s="102"/>
      <c r="V290" s="55"/>
      <c r="W290" s="28"/>
    </row>
    <row r="291" spans="14:23" ht="12.75">
      <c r="N291" s="105"/>
      <c r="O291" s="28"/>
      <c r="P291" s="28"/>
      <c r="Q291" s="28"/>
      <c r="R291" s="28"/>
      <c r="S291" s="55"/>
      <c r="T291" s="55"/>
      <c r="U291" s="102"/>
      <c r="V291" s="55"/>
      <c r="W291" s="28"/>
    </row>
    <row r="292" spans="14:23" ht="12.75">
      <c r="N292" s="105"/>
      <c r="O292" s="28"/>
      <c r="P292" s="28"/>
      <c r="Q292" s="28"/>
      <c r="R292" s="28"/>
      <c r="S292" s="55"/>
      <c r="T292" s="55"/>
      <c r="U292" s="102"/>
      <c r="V292" s="55"/>
      <c r="W292" s="28"/>
    </row>
    <row r="293" spans="14:23" ht="12.75">
      <c r="N293" s="105"/>
      <c r="O293" s="28"/>
      <c r="P293" s="28"/>
      <c r="Q293" s="28"/>
      <c r="R293" s="28"/>
      <c r="S293" s="55"/>
      <c r="T293" s="55"/>
      <c r="U293" s="102"/>
      <c r="V293" s="55"/>
      <c r="W293" s="28"/>
    </row>
    <row r="294" spans="14:23" ht="12.75">
      <c r="N294" s="105"/>
      <c r="O294" s="28"/>
      <c r="P294" s="28"/>
      <c r="Q294" s="28"/>
      <c r="R294" s="28"/>
      <c r="S294" s="55"/>
      <c r="T294" s="55"/>
      <c r="U294" s="102"/>
      <c r="V294" s="55"/>
      <c r="W294" s="28"/>
    </row>
    <row r="295" spans="14:23" ht="12.75">
      <c r="N295" s="105"/>
      <c r="O295" s="28"/>
      <c r="P295" s="28"/>
      <c r="Q295" s="28"/>
      <c r="R295" s="28"/>
      <c r="S295" s="55"/>
      <c r="T295" s="55"/>
      <c r="U295" s="102"/>
      <c r="V295" s="55"/>
      <c r="W295" s="28"/>
    </row>
    <row r="296" spans="14:23" ht="12.75">
      <c r="N296" s="105"/>
      <c r="O296" s="28"/>
      <c r="P296" s="28"/>
      <c r="Q296" s="28"/>
      <c r="R296" s="28"/>
      <c r="S296" s="55"/>
      <c r="T296" s="55"/>
      <c r="U296" s="102"/>
      <c r="V296" s="55"/>
      <c r="W296" s="28"/>
    </row>
    <row r="297" spans="14:23" ht="12.75">
      <c r="N297" s="105"/>
      <c r="O297" s="28"/>
      <c r="P297" s="28"/>
      <c r="Q297" s="28"/>
      <c r="R297" s="28"/>
      <c r="S297" s="55"/>
      <c r="T297" s="55"/>
      <c r="U297" s="102"/>
      <c r="V297" s="55"/>
      <c r="W297" s="28"/>
    </row>
    <row r="298" spans="14:23" ht="12.75">
      <c r="N298" s="105"/>
      <c r="O298" s="28"/>
      <c r="P298" s="28"/>
      <c r="Q298" s="28"/>
      <c r="R298" s="28"/>
      <c r="S298" s="55"/>
      <c r="T298" s="55"/>
      <c r="U298" s="102"/>
      <c r="V298" s="55"/>
      <c r="W298" s="28"/>
    </row>
    <row r="299" spans="14:23" ht="12.75">
      <c r="N299" s="105"/>
      <c r="O299" s="28"/>
      <c r="P299" s="28"/>
      <c r="Q299" s="28"/>
      <c r="R299" s="28"/>
      <c r="S299" s="55"/>
      <c r="T299" s="55"/>
      <c r="U299" s="102"/>
      <c r="V299" s="55"/>
      <c r="W299" s="28"/>
    </row>
    <row r="300" spans="14:23" ht="12.75">
      <c r="N300" s="105"/>
      <c r="O300" s="28"/>
      <c r="P300" s="28"/>
      <c r="Q300" s="28"/>
      <c r="R300" s="28"/>
      <c r="S300" s="55"/>
      <c r="T300" s="55"/>
      <c r="U300" s="102"/>
      <c r="V300" s="55"/>
      <c r="W300" s="28"/>
    </row>
    <row r="301" spans="14:23" ht="12.75">
      <c r="N301" s="105"/>
      <c r="O301" s="28"/>
      <c r="P301" s="28"/>
      <c r="Q301" s="28"/>
      <c r="R301" s="28"/>
      <c r="S301" s="55"/>
      <c r="T301" s="55"/>
      <c r="U301" s="102"/>
      <c r="V301" s="55"/>
      <c r="W301" s="28"/>
    </row>
    <row r="302" spans="14:23" ht="12.75">
      <c r="N302" s="105"/>
      <c r="O302" s="28"/>
      <c r="P302" s="28"/>
      <c r="Q302" s="28"/>
      <c r="R302" s="28"/>
      <c r="S302" s="55"/>
      <c r="T302" s="55"/>
      <c r="U302" s="102"/>
      <c r="V302" s="55"/>
      <c r="W302" s="28"/>
    </row>
    <row r="303" spans="14:23" ht="12.75">
      <c r="N303" s="105"/>
      <c r="O303" s="28"/>
      <c r="P303" s="28"/>
      <c r="Q303" s="28"/>
      <c r="R303" s="28"/>
      <c r="S303" s="55"/>
      <c r="T303" s="55"/>
      <c r="U303" s="102"/>
      <c r="V303" s="55"/>
      <c r="W303" s="28"/>
    </row>
    <row r="304" spans="14:23" ht="12.75">
      <c r="N304" s="105"/>
      <c r="O304" s="28"/>
      <c r="P304" s="28"/>
      <c r="Q304" s="28"/>
      <c r="R304" s="28"/>
      <c r="S304" s="55"/>
      <c r="T304" s="55"/>
      <c r="U304" s="102"/>
      <c r="V304" s="55"/>
      <c r="W304" s="28"/>
    </row>
    <row r="305" spans="14:23" ht="12.75">
      <c r="N305" s="105"/>
      <c r="O305" s="28"/>
      <c r="P305" s="28"/>
      <c r="Q305" s="28"/>
      <c r="R305" s="28"/>
      <c r="S305" s="55"/>
      <c r="T305" s="55"/>
      <c r="U305" s="102"/>
      <c r="V305" s="55"/>
      <c r="W305" s="28"/>
    </row>
    <row r="306" spans="14:23" ht="12.75">
      <c r="N306" s="105"/>
      <c r="O306" s="28"/>
      <c r="P306" s="28"/>
      <c r="Q306" s="28"/>
      <c r="R306" s="28"/>
      <c r="S306" s="55"/>
      <c r="T306" s="55"/>
      <c r="U306" s="102"/>
      <c r="V306" s="55"/>
      <c r="W306" s="28"/>
    </row>
    <row r="307" spans="14:23" ht="12.75">
      <c r="N307" s="105"/>
      <c r="O307" s="28"/>
      <c r="P307" s="28"/>
      <c r="Q307" s="28"/>
      <c r="R307" s="28"/>
      <c r="S307" s="55"/>
      <c r="T307" s="55"/>
      <c r="U307" s="102"/>
      <c r="V307" s="55"/>
      <c r="W307" s="28"/>
    </row>
    <row r="308" spans="14:23" ht="12.75">
      <c r="N308" s="105"/>
      <c r="O308" s="28"/>
      <c r="P308" s="28"/>
      <c r="Q308" s="28"/>
      <c r="R308" s="28"/>
      <c r="S308" s="55"/>
      <c r="T308" s="55"/>
      <c r="U308" s="102"/>
      <c r="V308" s="55"/>
      <c r="W308" s="28"/>
    </row>
    <row r="309" spans="14:23" ht="12.75">
      <c r="N309" s="105"/>
      <c r="O309" s="28"/>
      <c r="P309" s="28"/>
      <c r="Q309" s="28"/>
      <c r="R309" s="28"/>
      <c r="S309" s="55"/>
      <c r="T309" s="55"/>
      <c r="U309" s="102"/>
      <c r="V309" s="55"/>
      <c r="W309" s="28"/>
    </row>
    <row r="310" spans="14:23" ht="12.75">
      <c r="N310" s="105"/>
      <c r="O310" s="28"/>
      <c r="P310" s="28"/>
      <c r="Q310" s="28"/>
      <c r="R310" s="28"/>
      <c r="S310" s="55"/>
      <c r="T310" s="55"/>
      <c r="U310" s="102"/>
      <c r="V310" s="55"/>
      <c r="W310" s="28"/>
    </row>
    <row r="311" spans="14:23" ht="12.75">
      <c r="N311" s="105"/>
      <c r="O311" s="28"/>
      <c r="P311" s="28"/>
      <c r="Q311" s="28"/>
      <c r="R311" s="28"/>
      <c r="S311" s="55"/>
      <c r="T311" s="55"/>
      <c r="U311" s="102"/>
      <c r="V311" s="55"/>
      <c r="W311" s="28"/>
    </row>
    <row r="312" spans="14:23" ht="12.75">
      <c r="N312" s="105"/>
      <c r="O312" s="28"/>
      <c r="P312" s="28"/>
      <c r="Q312" s="28"/>
      <c r="R312" s="28"/>
      <c r="S312" s="55"/>
      <c r="T312" s="55"/>
      <c r="U312" s="102"/>
      <c r="V312" s="55"/>
      <c r="W312" s="28"/>
    </row>
    <row r="313" spans="14:23" ht="12.75">
      <c r="N313" s="105"/>
      <c r="O313" s="28"/>
      <c r="P313" s="28"/>
      <c r="Q313" s="28"/>
      <c r="R313" s="28"/>
      <c r="S313" s="55"/>
      <c r="T313" s="55"/>
      <c r="U313" s="102"/>
      <c r="V313" s="55"/>
      <c r="W313" s="28"/>
    </row>
    <row r="314" spans="14:23" ht="12.75">
      <c r="N314" s="105"/>
      <c r="O314" s="28"/>
      <c r="P314" s="28"/>
      <c r="Q314" s="28"/>
      <c r="R314" s="28"/>
      <c r="S314" s="55"/>
      <c r="T314" s="55"/>
      <c r="U314" s="102"/>
      <c r="V314" s="55"/>
      <c r="W314" s="28"/>
    </row>
    <row r="315" spans="14:23" ht="12.75">
      <c r="N315" s="105"/>
      <c r="O315" s="28"/>
      <c r="P315" s="28"/>
      <c r="Q315" s="28"/>
      <c r="R315" s="28"/>
      <c r="S315" s="55"/>
      <c r="T315" s="55"/>
      <c r="U315" s="102"/>
      <c r="V315" s="55"/>
      <c r="W315" s="28"/>
    </row>
    <row r="316" spans="14:23" ht="12.75">
      <c r="N316" s="105"/>
      <c r="O316" s="28"/>
      <c r="P316" s="28"/>
      <c r="Q316" s="28"/>
      <c r="R316" s="28"/>
      <c r="S316" s="55"/>
      <c r="T316" s="55"/>
      <c r="U316" s="102"/>
      <c r="V316" s="55"/>
      <c r="W316" s="28"/>
    </row>
    <row r="317" spans="14:23" ht="12.75">
      <c r="N317" s="105"/>
      <c r="O317" s="28"/>
      <c r="P317" s="28"/>
      <c r="Q317" s="28"/>
      <c r="R317" s="28"/>
      <c r="S317" s="55"/>
      <c r="T317" s="55"/>
      <c r="U317" s="102"/>
      <c r="V317" s="55"/>
      <c r="W317" s="28"/>
    </row>
    <row r="318" spans="14:23" ht="12.75">
      <c r="N318" s="105"/>
      <c r="O318" s="28"/>
      <c r="P318" s="28"/>
      <c r="Q318" s="28"/>
      <c r="R318" s="28"/>
      <c r="S318" s="55"/>
      <c r="T318" s="55"/>
      <c r="U318" s="102"/>
      <c r="V318" s="55"/>
      <c r="W318" s="28"/>
    </row>
    <row r="319" spans="14:23" ht="12.75">
      <c r="N319" s="105"/>
      <c r="O319" s="28"/>
      <c r="P319" s="28"/>
      <c r="Q319" s="28"/>
      <c r="R319" s="28"/>
      <c r="S319" s="55"/>
      <c r="T319" s="55"/>
      <c r="U319" s="102"/>
      <c r="V319" s="55"/>
      <c r="W319" s="28"/>
    </row>
    <row r="320" spans="14:23" ht="12.75">
      <c r="N320" s="105"/>
      <c r="O320" s="28"/>
      <c r="P320" s="28"/>
      <c r="Q320" s="28"/>
      <c r="R320" s="28"/>
      <c r="S320" s="55"/>
      <c r="T320" s="55"/>
      <c r="U320" s="102"/>
      <c r="V320" s="55"/>
      <c r="W320" s="28"/>
    </row>
    <row r="321" spans="14:23" ht="12.75">
      <c r="N321" s="105"/>
      <c r="O321" s="28"/>
      <c r="P321" s="28"/>
      <c r="Q321" s="28"/>
      <c r="R321" s="28"/>
      <c r="S321" s="55"/>
      <c r="T321" s="55"/>
      <c r="U321" s="102"/>
      <c r="V321" s="55"/>
      <c r="W321" s="28"/>
    </row>
    <row r="322" spans="14:23" ht="12.75">
      <c r="N322" s="105"/>
      <c r="O322" s="28"/>
      <c r="P322" s="28"/>
      <c r="Q322" s="28"/>
      <c r="R322" s="28"/>
      <c r="S322" s="55"/>
      <c r="T322" s="55"/>
      <c r="U322" s="102"/>
      <c r="V322" s="55"/>
      <c r="W322" s="28"/>
    </row>
    <row r="323" spans="14:23" ht="12.75">
      <c r="N323" s="105"/>
      <c r="O323" s="28"/>
      <c r="P323" s="28"/>
      <c r="Q323" s="28"/>
      <c r="R323" s="28"/>
      <c r="S323" s="55"/>
      <c r="T323" s="55"/>
      <c r="U323" s="102"/>
      <c r="V323" s="55"/>
      <c r="W323" s="28"/>
    </row>
    <row r="324" spans="14:23" ht="12.75">
      <c r="N324" s="105"/>
      <c r="O324" s="28"/>
      <c r="P324" s="28"/>
      <c r="Q324" s="28"/>
      <c r="R324" s="28"/>
      <c r="S324" s="55"/>
      <c r="T324" s="55"/>
      <c r="U324" s="102"/>
      <c r="V324" s="55"/>
      <c r="W324" s="28"/>
    </row>
    <row r="325" spans="14:23" ht="12.75">
      <c r="N325" s="105"/>
      <c r="O325" s="28"/>
      <c r="P325" s="28"/>
      <c r="Q325" s="28"/>
      <c r="R325" s="28"/>
      <c r="S325" s="55"/>
      <c r="T325" s="55"/>
      <c r="U325" s="102"/>
      <c r="V325" s="55"/>
      <c r="W325" s="28"/>
    </row>
    <row r="326" spans="14:23" ht="12.75">
      <c r="N326" s="105"/>
      <c r="O326" s="28"/>
      <c r="P326" s="28"/>
      <c r="Q326" s="28"/>
      <c r="R326" s="28"/>
      <c r="S326" s="55"/>
      <c r="T326" s="55"/>
      <c r="U326" s="102"/>
      <c r="V326" s="55"/>
      <c r="W326" s="28"/>
    </row>
    <row r="327" spans="14:23" ht="12.75">
      <c r="N327" s="105"/>
      <c r="O327" s="28"/>
      <c r="P327" s="28"/>
      <c r="Q327" s="28"/>
      <c r="R327" s="28"/>
      <c r="S327" s="55"/>
      <c r="T327" s="55"/>
      <c r="U327" s="102"/>
      <c r="V327" s="55"/>
      <c r="W327" s="28"/>
    </row>
    <row r="328" spans="14:23" ht="12.75">
      <c r="N328" s="105"/>
      <c r="O328" s="28"/>
      <c r="P328" s="28"/>
      <c r="Q328" s="28"/>
      <c r="R328" s="28"/>
      <c r="S328" s="55"/>
      <c r="T328" s="55"/>
      <c r="U328" s="102"/>
      <c r="V328" s="55"/>
      <c r="W328" s="28"/>
    </row>
    <row r="329" spans="14:23" ht="12.75">
      <c r="N329" s="105"/>
      <c r="O329" s="28"/>
      <c r="P329" s="28"/>
      <c r="Q329" s="28"/>
      <c r="R329" s="28"/>
      <c r="S329" s="55"/>
      <c r="T329" s="55"/>
      <c r="U329" s="102"/>
      <c r="V329" s="55"/>
      <c r="W329" s="28"/>
    </row>
    <row r="330" spans="14:23" ht="12.75">
      <c r="N330" s="105"/>
      <c r="O330" s="28"/>
      <c r="P330" s="28"/>
      <c r="Q330" s="28"/>
      <c r="R330" s="28"/>
      <c r="S330" s="55"/>
      <c r="T330" s="55"/>
      <c r="U330" s="102"/>
      <c r="V330" s="55"/>
      <c r="W330" s="28"/>
    </row>
    <row r="331" spans="14:23" ht="12.75">
      <c r="N331" s="105"/>
      <c r="O331" s="28"/>
      <c r="P331" s="28"/>
      <c r="Q331" s="28"/>
      <c r="R331" s="28"/>
      <c r="S331" s="55"/>
      <c r="T331" s="55"/>
      <c r="U331" s="102"/>
      <c r="V331" s="55"/>
      <c r="W331" s="28"/>
    </row>
    <row r="332" spans="14:23" ht="12.75">
      <c r="N332" s="105"/>
      <c r="O332" s="28"/>
      <c r="P332" s="28"/>
      <c r="Q332" s="28"/>
      <c r="R332" s="28"/>
      <c r="S332" s="55"/>
      <c r="T332" s="55"/>
      <c r="U332" s="102"/>
      <c r="V332" s="55"/>
      <c r="W332" s="28"/>
    </row>
    <row r="333" spans="14:23" ht="12.75">
      <c r="N333" s="105"/>
      <c r="O333" s="28"/>
      <c r="P333" s="28"/>
      <c r="Q333" s="28"/>
      <c r="R333" s="28"/>
      <c r="S333" s="55"/>
      <c r="T333" s="55"/>
      <c r="U333" s="102"/>
      <c r="V333" s="55"/>
      <c r="W333" s="28"/>
    </row>
    <row r="334" spans="14:23" ht="12.75">
      <c r="N334" s="105"/>
      <c r="O334" s="28"/>
      <c r="P334" s="28"/>
      <c r="Q334" s="28"/>
      <c r="R334" s="28"/>
      <c r="S334" s="55"/>
      <c r="T334" s="55"/>
      <c r="U334" s="102"/>
      <c r="V334" s="55"/>
      <c r="W334" s="28"/>
    </row>
    <row r="335" spans="14:23" ht="12.75">
      <c r="N335" s="105"/>
      <c r="O335" s="28"/>
      <c r="P335" s="28"/>
      <c r="Q335" s="28"/>
      <c r="R335" s="28"/>
      <c r="S335" s="55"/>
      <c r="T335" s="55"/>
      <c r="U335" s="102"/>
      <c r="V335" s="55"/>
      <c r="W335" s="28"/>
    </row>
    <row r="336" spans="14:23" ht="12.75">
      <c r="N336" s="105"/>
      <c r="O336" s="28"/>
      <c r="P336" s="28"/>
      <c r="Q336" s="28"/>
      <c r="R336" s="28"/>
      <c r="S336" s="55"/>
      <c r="T336" s="55"/>
      <c r="U336" s="102"/>
      <c r="V336" s="55"/>
      <c r="W336" s="28"/>
    </row>
    <row r="337" spans="14:23" ht="12.75">
      <c r="N337" s="105"/>
      <c r="O337" s="28"/>
      <c r="P337" s="28"/>
      <c r="Q337" s="28"/>
      <c r="R337" s="28"/>
      <c r="S337" s="55"/>
      <c r="T337" s="55"/>
      <c r="U337" s="102"/>
      <c r="V337" s="55"/>
      <c r="W337" s="28"/>
    </row>
    <row r="338" spans="14:23" ht="12.75">
      <c r="N338" s="105"/>
      <c r="O338" s="28"/>
      <c r="P338" s="28"/>
      <c r="Q338" s="28"/>
      <c r="R338" s="28"/>
      <c r="S338" s="55"/>
      <c r="T338" s="55"/>
      <c r="U338" s="102"/>
      <c r="V338" s="55"/>
      <c r="W338" s="28"/>
    </row>
    <row r="339" spans="14:23" ht="12.75">
      <c r="N339" s="105"/>
      <c r="O339" s="28"/>
      <c r="P339" s="28"/>
      <c r="Q339" s="28"/>
      <c r="R339" s="28"/>
      <c r="S339" s="55"/>
      <c r="T339" s="55"/>
      <c r="U339" s="102"/>
      <c r="V339" s="55"/>
      <c r="W339" s="28"/>
    </row>
    <row r="340" spans="14:23" ht="12.75">
      <c r="N340" s="105"/>
      <c r="O340" s="28"/>
      <c r="P340" s="28"/>
      <c r="Q340" s="28"/>
      <c r="R340" s="28"/>
      <c r="S340" s="55"/>
      <c r="T340" s="55"/>
      <c r="U340" s="102"/>
      <c r="V340" s="55"/>
      <c r="W340" s="28"/>
    </row>
    <row r="341" spans="14:23" ht="12.75">
      <c r="N341" s="105"/>
      <c r="O341" s="28"/>
      <c r="P341" s="28"/>
      <c r="Q341" s="28"/>
      <c r="R341" s="28"/>
      <c r="S341" s="55"/>
      <c r="T341" s="55"/>
      <c r="U341" s="102"/>
      <c r="V341" s="55"/>
      <c r="W341" s="28"/>
    </row>
    <row r="342" spans="14:23" ht="12.75">
      <c r="N342" s="105"/>
      <c r="O342" s="28"/>
      <c r="P342" s="28"/>
      <c r="Q342" s="28"/>
      <c r="R342" s="28"/>
      <c r="S342" s="55"/>
      <c r="T342" s="55"/>
      <c r="U342" s="102"/>
      <c r="V342" s="55"/>
      <c r="W342" s="28"/>
    </row>
    <row r="343" spans="14:23" ht="12.75">
      <c r="N343" s="105"/>
      <c r="O343" s="28"/>
      <c r="P343" s="28"/>
      <c r="Q343" s="28"/>
      <c r="R343" s="28"/>
      <c r="S343" s="55"/>
      <c r="T343" s="55"/>
      <c r="U343" s="102"/>
      <c r="V343" s="55"/>
      <c r="W343" s="28"/>
    </row>
    <row r="344" spans="14:23" ht="12.75">
      <c r="N344" s="105"/>
      <c r="O344" s="28"/>
      <c r="P344" s="28"/>
      <c r="Q344" s="28"/>
      <c r="R344" s="28"/>
      <c r="S344" s="55"/>
      <c r="T344" s="55"/>
      <c r="U344" s="102"/>
      <c r="V344" s="55"/>
      <c r="W344" s="28"/>
    </row>
    <row r="345" spans="14:23" ht="12.75">
      <c r="N345" s="105"/>
      <c r="O345" s="28"/>
      <c r="P345" s="28"/>
      <c r="Q345" s="28"/>
      <c r="R345" s="28"/>
      <c r="S345" s="55"/>
      <c r="T345" s="55"/>
      <c r="U345" s="102"/>
      <c r="V345" s="55"/>
      <c r="W345" s="28"/>
    </row>
    <row r="346" spans="14:23" ht="12.75">
      <c r="N346" s="105"/>
      <c r="O346" s="28"/>
      <c r="P346" s="28"/>
      <c r="Q346" s="28"/>
      <c r="R346" s="28"/>
      <c r="S346" s="55"/>
      <c r="T346" s="55"/>
      <c r="U346" s="102"/>
      <c r="V346" s="55"/>
      <c r="W346" s="28"/>
    </row>
    <row r="347" spans="14:23" ht="12.75">
      <c r="N347" s="105"/>
      <c r="O347" s="28"/>
      <c r="P347" s="28"/>
      <c r="Q347" s="28"/>
      <c r="R347" s="28"/>
      <c r="S347" s="55"/>
      <c r="T347" s="55"/>
      <c r="U347" s="102"/>
      <c r="V347" s="55"/>
      <c r="W347" s="28"/>
    </row>
    <row r="348" spans="14:23" ht="12.75">
      <c r="N348" s="105"/>
      <c r="O348" s="28"/>
      <c r="P348" s="28"/>
      <c r="Q348" s="28"/>
      <c r="R348" s="28"/>
      <c r="S348" s="55"/>
      <c r="T348" s="55"/>
      <c r="U348" s="102"/>
      <c r="V348" s="55"/>
      <c r="W348" s="28"/>
    </row>
    <row r="349" spans="14:23" ht="12.75">
      <c r="N349" s="105"/>
      <c r="O349" s="28"/>
      <c r="P349" s="28"/>
      <c r="Q349" s="28"/>
      <c r="R349" s="28"/>
      <c r="S349" s="55"/>
      <c r="T349" s="55"/>
      <c r="U349" s="102"/>
      <c r="V349" s="55"/>
      <c r="W349" s="28"/>
    </row>
    <row r="350" spans="14:23" ht="12.75">
      <c r="N350" s="105"/>
      <c r="O350" s="28"/>
      <c r="P350" s="28"/>
      <c r="Q350" s="28"/>
      <c r="R350" s="28"/>
      <c r="S350" s="55"/>
      <c r="T350" s="55"/>
      <c r="U350" s="102"/>
      <c r="V350" s="55"/>
      <c r="W350" s="28"/>
    </row>
    <row r="351" spans="14:23" ht="12.75">
      <c r="N351" s="105"/>
      <c r="O351" s="28"/>
      <c r="P351" s="28"/>
      <c r="Q351" s="28"/>
      <c r="R351" s="28"/>
      <c r="S351" s="55"/>
      <c r="T351" s="55"/>
      <c r="U351" s="102"/>
      <c r="V351" s="55"/>
      <c r="W351" s="28"/>
    </row>
    <row r="352" spans="14:23" ht="12.75">
      <c r="N352" s="105"/>
      <c r="O352" s="28"/>
      <c r="P352" s="28"/>
      <c r="Q352" s="28"/>
      <c r="R352" s="28"/>
      <c r="S352" s="55"/>
      <c r="T352" s="55"/>
      <c r="U352" s="102"/>
      <c r="V352" s="55"/>
      <c r="W352" s="28"/>
    </row>
    <row r="353" spans="14:23" ht="12.75">
      <c r="N353" s="105"/>
      <c r="O353" s="28"/>
      <c r="P353" s="28"/>
      <c r="Q353" s="28"/>
      <c r="R353" s="28"/>
      <c r="S353" s="55"/>
      <c r="T353" s="55"/>
      <c r="U353" s="102"/>
      <c r="V353" s="55"/>
      <c r="W353" s="28"/>
    </row>
    <row r="354" spans="14:23" ht="12.75">
      <c r="N354" s="105"/>
      <c r="O354" s="28"/>
      <c r="P354" s="28"/>
      <c r="Q354" s="28"/>
      <c r="R354" s="28"/>
      <c r="S354" s="55"/>
      <c r="T354" s="55"/>
      <c r="U354" s="102"/>
      <c r="V354" s="55"/>
      <c r="W354" s="28"/>
    </row>
    <row r="355" spans="14:23" ht="12.75">
      <c r="N355" s="105"/>
      <c r="O355" s="28"/>
      <c r="P355" s="28"/>
      <c r="Q355" s="28"/>
      <c r="R355" s="28"/>
      <c r="S355" s="55"/>
      <c r="T355" s="55"/>
      <c r="U355" s="102"/>
      <c r="V355" s="55"/>
      <c r="W355" s="28"/>
    </row>
    <row r="356" spans="14:23" ht="12.75">
      <c r="N356" s="105"/>
      <c r="O356" s="28"/>
      <c r="P356" s="28"/>
      <c r="Q356" s="28"/>
      <c r="R356" s="28"/>
      <c r="S356" s="55"/>
      <c r="T356" s="55"/>
      <c r="U356" s="102"/>
      <c r="V356" s="55"/>
      <c r="W356" s="28"/>
    </row>
    <row r="357" spans="14:23" ht="12.75">
      <c r="N357" s="105"/>
      <c r="O357" s="28"/>
      <c r="P357" s="28"/>
      <c r="Q357" s="28"/>
      <c r="R357" s="28"/>
      <c r="S357" s="55"/>
      <c r="T357" s="55"/>
      <c r="U357" s="102"/>
      <c r="V357" s="55"/>
      <c r="W357" s="28"/>
    </row>
    <row r="358" spans="14:23" ht="12.75">
      <c r="N358" s="105"/>
      <c r="O358" s="28"/>
      <c r="P358" s="28"/>
      <c r="Q358" s="28"/>
      <c r="R358" s="28"/>
      <c r="S358" s="55"/>
      <c r="T358" s="55"/>
      <c r="U358" s="102"/>
      <c r="V358" s="55"/>
      <c r="W358" s="28"/>
    </row>
    <row r="359" spans="14:23" ht="12.75">
      <c r="N359" s="105"/>
      <c r="O359" s="28"/>
      <c r="P359" s="28"/>
      <c r="Q359" s="28"/>
      <c r="R359" s="28"/>
      <c r="S359" s="55"/>
      <c r="T359" s="55"/>
      <c r="U359" s="102"/>
      <c r="V359" s="55"/>
      <c r="W359" s="28"/>
    </row>
    <row r="360" spans="14:23" ht="12.75">
      <c r="N360" s="105"/>
      <c r="O360" s="28"/>
      <c r="P360" s="28"/>
      <c r="Q360" s="28"/>
      <c r="R360" s="28"/>
      <c r="S360" s="55"/>
      <c r="T360" s="55"/>
      <c r="U360" s="102"/>
      <c r="V360" s="55"/>
      <c r="W360" s="28"/>
    </row>
    <row r="361" spans="14:23" ht="12.75">
      <c r="N361" s="105"/>
      <c r="O361" s="28"/>
      <c r="P361" s="28"/>
      <c r="Q361" s="28"/>
      <c r="R361" s="28"/>
      <c r="S361" s="55"/>
      <c r="T361" s="55"/>
      <c r="U361" s="102"/>
      <c r="V361" s="55"/>
      <c r="W361" s="28"/>
    </row>
    <row r="362" spans="14:23" ht="12.75">
      <c r="N362" s="105"/>
      <c r="O362" s="28"/>
      <c r="P362" s="28"/>
      <c r="Q362" s="28"/>
      <c r="R362" s="28"/>
      <c r="S362" s="55"/>
      <c r="T362" s="55"/>
      <c r="U362" s="102"/>
      <c r="V362" s="55"/>
      <c r="W362" s="28"/>
    </row>
    <row r="363" spans="14:23" ht="12.75">
      <c r="N363" s="105"/>
      <c r="O363" s="28"/>
      <c r="P363" s="28"/>
      <c r="Q363" s="28"/>
      <c r="R363" s="28"/>
      <c r="S363" s="55"/>
      <c r="T363" s="55"/>
      <c r="U363" s="102"/>
      <c r="V363" s="55"/>
      <c r="W363" s="28"/>
    </row>
    <row r="364" spans="14:23" ht="12.75">
      <c r="N364" s="105"/>
      <c r="O364" s="28"/>
      <c r="P364" s="28"/>
      <c r="Q364" s="28"/>
      <c r="R364" s="28"/>
      <c r="S364" s="55"/>
      <c r="T364" s="55"/>
      <c r="U364" s="102"/>
      <c r="V364" s="55"/>
      <c r="W364" s="28"/>
    </row>
    <row r="365" spans="14:23" ht="12.75">
      <c r="N365" s="105"/>
      <c r="O365" s="28"/>
      <c r="P365" s="28"/>
      <c r="Q365" s="28"/>
      <c r="R365" s="28"/>
      <c r="S365" s="55"/>
      <c r="T365" s="55"/>
      <c r="U365" s="102"/>
      <c r="V365" s="55"/>
      <c r="W365" s="28"/>
    </row>
  </sheetData>
  <sheetProtection/>
  <mergeCells count="3">
    <mergeCell ref="O5:P5"/>
    <mergeCell ref="R5:S5"/>
    <mergeCell ref="U5:V5"/>
  </mergeCells>
  <printOptions/>
  <pageMargins left="0.787401575" right="0.787401575" top="0.984251969" bottom="0.984251969"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4">
    <tabColor indexed="45"/>
  </sheetPr>
  <dimension ref="A1:G103"/>
  <sheetViews>
    <sheetView zoomScalePageLayoutView="0" workbookViewId="0" topLeftCell="A1">
      <selection activeCell="J30" sqref="J30"/>
    </sheetView>
  </sheetViews>
  <sheetFormatPr defaultColWidth="9.140625" defaultRowHeight="12.75"/>
  <cols>
    <col min="4" max="4" width="16.7109375" style="97" customWidth="1"/>
    <col min="5" max="5" width="14.57421875" style="0" bestFit="1" customWidth="1"/>
    <col min="6" max="7" width="12.8515625" style="0" bestFit="1" customWidth="1"/>
  </cols>
  <sheetData>
    <row r="1" ht="20.25">
      <c r="A1" s="98" t="s">
        <v>64</v>
      </c>
    </row>
    <row r="3" spans="3:7" ht="12.75">
      <c r="C3" s="99" t="s">
        <v>24</v>
      </c>
      <c r="D3" s="100" t="s">
        <v>61</v>
      </c>
      <c r="E3" s="99" t="s">
        <v>62</v>
      </c>
      <c r="F3" s="99" t="s">
        <v>63</v>
      </c>
      <c r="G3" s="99" t="s">
        <v>65</v>
      </c>
    </row>
    <row r="4" spans="3:7" ht="12.75">
      <c r="C4" s="101">
        <v>1</v>
      </c>
      <c r="D4" s="97">
        <f aca="true" t="shared" si="0" ref="D4:D33">1/(1+0.035)^C4</f>
        <v>0.9661835748792271</v>
      </c>
      <c r="E4" s="97">
        <f>1/(1+0.035)^C4</f>
        <v>0.9661835748792271</v>
      </c>
      <c r="F4" s="97">
        <f>1/(1+0.05)^C4</f>
        <v>0.9523809523809523</v>
      </c>
      <c r="G4" s="97">
        <f>1/(1+0.08)^C4</f>
        <v>0.9259259259259258</v>
      </c>
    </row>
    <row r="5" spans="3:7" ht="12.75">
      <c r="C5" s="101">
        <v>2</v>
      </c>
      <c r="D5" s="97">
        <f t="shared" si="0"/>
        <v>0.933510700366403</v>
      </c>
      <c r="E5" s="97">
        <f aca="true" t="shared" si="1" ref="E5:E68">1/(1+0.035)^C5</f>
        <v>0.933510700366403</v>
      </c>
      <c r="F5" s="97">
        <f aca="true" t="shared" si="2" ref="F5:F68">1/(1+0.05)^C5</f>
        <v>0.9070294784580498</v>
      </c>
      <c r="G5" s="97">
        <f aca="true" t="shared" si="3" ref="G5:G68">1/(1+0.08)^C5</f>
        <v>0.8573388203017832</v>
      </c>
    </row>
    <row r="6" spans="3:7" ht="12.75">
      <c r="C6" s="101">
        <v>3</v>
      </c>
      <c r="D6" s="97">
        <f t="shared" si="0"/>
        <v>0.9019427056680224</v>
      </c>
      <c r="E6" s="97">
        <f t="shared" si="1"/>
        <v>0.9019427056680224</v>
      </c>
      <c r="F6" s="97">
        <f t="shared" si="2"/>
        <v>0.863837598531476</v>
      </c>
      <c r="G6" s="97">
        <f t="shared" si="3"/>
        <v>0.7938322410201696</v>
      </c>
    </row>
    <row r="7" spans="3:7" ht="12.75">
      <c r="C7" s="101">
        <v>4</v>
      </c>
      <c r="D7" s="97">
        <f t="shared" si="0"/>
        <v>0.8714422276985724</v>
      </c>
      <c r="E7" s="97">
        <f t="shared" si="1"/>
        <v>0.8714422276985724</v>
      </c>
      <c r="F7" s="97">
        <f t="shared" si="2"/>
        <v>0.822702474791882</v>
      </c>
      <c r="G7" s="97">
        <f t="shared" si="3"/>
        <v>0.7350298527964533</v>
      </c>
    </row>
    <row r="8" spans="3:7" ht="12.75">
      <c r="C8" s="101">
        <v>5</v>
      </c>
      <c r="D8" s="97">
        <f t="shared" si="0"/>
        <v>0.8419731668585242</v>
      </c>
      <c r="E8" s="97">
        <f t="shared" si="1"/>
        <v>0.8419731668585242</v>
      </c>
      <c r="F8" s="97">
        <f t="shared" si="2"/>
        <v>0.783526166468459</v>
      </c>
      <c r="G8" s="97">
        <f t="shared" si="3"/>
        <v>0.680583197033753</v>
      </c>
    </row>
    <row r="9" spans="3:7" ht="12.75">
      <c r="C9" s="101">
        <v>6</v>
      </c>
      <c r="D9" s="97">
        <f t="shared" si="0"/>
        <v>0.8135006443077528</v>
      </c>
      <c r="E9" s="97">
        <f t="shared" si="1"/>
        <v>0.8135006443077528</v>
      </c>
      <c r="F9" s="97">
        <f t="shared" si="2"/>
        <v>0.7462153966366276</v>
      </c>
      <c r="G9" s="97">
        <f t="shared" si="3"/>
        <v>0.6301696268831045</v>
      </c>
    </row>
    <row r="10" spans="3:7" ht="12.75">
      <c r="C10" s="101">
        <v>7</v>
      </c>
      <c r="D10" s="97">
        <f t="shared" si="0"/>
        <v>0.7859909606838191</v>
      </c>
      <c r="E10" s="97">
        <f t="shared" si="1"/>
        <v>0.7859909606838191</v>
      </c>
      <c r="F10" s="97">
        <f t="shared" si="2"/>
        <v>0.7106813301301215</v>
      </c>
      <c r="G10" s="97">
        <f t="shared" si="3"/>
        <v>0.5834903952621339</v>
      </c>
    </row>
    <row r="11" spans="3:7" ht="12.75">
      <c r="C11" s="101">
        <v>8</v>
      </c>
      <c r="D11" s="97">
        <f t="shared" si="0"/>
        <v>0.7594115562162506</v>
      </c>
      <c r="E11" s="97">
        <f t="shared" si="1"/>
        <v>0.7594115562162506</v>
      </c>
      <c r="F11" s="97">
        <f t="shared" si="2"/>
        <v>0.6768393620286872</v>
      </c>
      <c r="G11" s="97">
        <f t="shared" si="3"/>
        <v>0.5402688845019757</v>
      </c>
    </row>
    <row r="12" spans="3:7" ht="12.75">
      <c r="C12" s="101">
        <v>9</v>
      </c>
      <c r="D12" s="97">
        <f t="shared" si="0"/>
        <v>0.7337309721896141</v>
      </c>
      <c r="E12" s="97">
        <f t="shared" si="1"/>
        <v>0.7337309721896141</v>
      </c>
      <c r="F12" s="97">
        <f t="shared" si="2"/>
        <v>0.6446089162177973</v>
      </c>
      <c r="G12" s="97">
        <f t="shared" si="3"/>
        <v>0.500248967131459</v>
      </c>
    </row>
    <row r="13" spans="3:7" ht="12.75">
      <c r="C13" s="101">
        <v>10</v>
      </c>
      <c r="D13" s="97">
        <f t="shared" si="0"/>
        <v>0.7089188137097722</v>
      </c>
      <c r="E13" s="97">
        <f t="shared" si="1"/>
        <v>0.7089188137097722</v>
      </c>
      <c r="F13" s="97">
        <f t="shared" si="2"/>
        <v>0.6139132535407593</v>
      </c>
      <c r="G13" s="97">
        <f t="shared" si="3"/>
        <v>0.46319348808468425</v>
      </c>
    </row>
    <row r="14" spans="3:7" ht="12.75">
      <c r="C14" s="101">
        <v>11</v>
      </c>
      <c r="D14" s="97">
        <f t="shared" si="0"/>
        <v>0.6849457137292485</v>
      </c>
      <c r="E14" s="97">
        <f t="shared" si="1"/>
        <v>0.6849457137292485</v>
      </c>
      <c r="F14" s="97">
        <f t="shared" si="2"/>
        <v>0.5846792890864374</v>
      </c>
      <c r="G14" s="97">
        <f t="shared" si="3"/>
        <v>0.4288828593376706</v>
      </c>
    </row>
    <row r="15" spans="3:7" ht="12.75">
      <c r="C15" s="101">
        <v>12</v>
      </c>
      <c r="D15" s="97">
        <f t="shared" si="0"/>
        <v>0.661783298289129</v>
      </c>
      <c r="E15" s="97">
        <f t="shared" si="1"/>
        <v>0.661783298289129</v>
      </c>
      <c r="F15" s="97">
        <f t="shared" si="2"/>
        <v>0.5568374181775595</v>
      </c>
      <c r="G15" s="97">
        <f t="shared" si="3"/>
        <v>0.39711375864599124</v>
      </c>
    </row>
    <row r="16" spans="3:7" ht="12.75">
      <c r="C16" s="101">
        <v>13</v>
      </c>
      <c r="D16" s="97">
        <f t="shared" si="0"/>
        <v>0.6394041529363567</v>
      </c>
      <c r="E16" s="97">
        <f t="shared" si="1"/>
        <v>0.6394041529363567</v>
      </c>
      <c r="F16" s="97">
        <f t="shared" si="2"/>
        <v>0.5303213506452946</v>
      </c>
      <c r="G16" s="97">
        <f t="shared" si="3"/>
        <v>0.3676979246722141</v>
      </c>
    </row>
    <row r="17" spans="3:7" ht="12.75">
      <c r="C17" s="101">
        <v>14</v>
      </c>
      <c r="D17" s="97">
        <f t="shared" si="0"/>
        <v>0.617781790276673</v>
      </c>
      <c r="E17" s="97">
        <f t="shared" si="1"/>
        <v>0.617781790276673</v>
      </c>
      <c r="F17" s="97">
        <f t="shared" si="2"/>
        <v>0.5050679529955189</v>
      </c>
      <c r="G17" s="97">
        <f t="shared" si="3"/>
        <v>0.3404610413631612</v>
      </c>
    </row>
    <row r="18" spans="3:7" ht="12.75">
      <c r="C18" s="101">
        <v>15</v>
      </c>
      <c r="D18" s="97">
        <f t="shared" si="0"/>
        <v>0.596890618624805</v>
      </c>
      <c r="E18" s="97">
        <f t="shared" si="1"/>
        <v>0.596890618624805</v>
      </c>
      <c r="F18" s="97">
        <f t="shared" si="2"/>
        <v>0.4810170980909702</v>
      </c>
      <c r="G18" s="97">
        <f t="shared" si="3"/>
        <v>0.31524170496588994</v>
      </c>
    </row>
    <row r="19" spans="3:7" ht="12.75">
      <c r="C19" s="101">
        <v>16</v>
      </c>
      <c r="D19" s="97">
        <f t="shared" si="0"/>
        <v>0.5767059117147875</v>
      </c>
      <c r="E19" s="97">
        <f t="shared" si="1"/>
        <v>0.5767059117147875</v>
      </c>
      <c r="F19" s="97">
        <f t="shared" si="2"/>
        <v>0.4581115219914002</v>
      </c>
      <c r="G19" s="97">
        <f t="shared" si="3"/>
        <v>0.2918904675610092</v>
      </c>
    </row>
    <row r="20" spans="3:7" ht="12.75">
      <c r="C20" s="101">
        <v>17</v>
      </c>
      <c r="D20" s="97">
        <f t="shared" si="0"/>
        <v>0.5572037794345773</v>
      </c>
      <c r="E20" s="97">
        <f t="shared" si="1"/>
        <v>0.5572037794345773</v>
      </c>
      <c r="F20" s="97">
        <f t="shared" si="2"/>
        <v>0.43629668761085727</v>
      </c>
      <c r="G20" s="97">
        <f t="shared" si="3"/>
        <v>0.27026895144537894</v>
      </c>
    </row>
    <row r="21" spans="3:7" ht="12.75">
      <c r="C21" s="101">
        <v>18</v>
      </c>
      <c r="D21" s="97">
        <f t="shared" si="0"/>
        <v>0.5383611395503163</v>
      </c>
      <c r="E21" s="97">
        <f t="shared" si="1"/>
        <v>0.5383611395503163</v>
      </c>
      <c r="F21" s="97">
        <f t="shared" si="2"/>
        <v>0.41552065486748313</v>
      </c>
      <c r="G21" s="97">
        <f t="shared" si="3"/>
        <v>0.25024902911609154</v>
      </c>
    </row>
    <row r="22" spans="3:7" ht="12.75">
      <c r="C22" s="101">
        <v>19</v>
      </c>
      <c r="D22" s="97">
        <f t="shared" si="0"/>
        <v>0.5201556903867791</v>
      </c>
      <c r="E22" s="97">
        <f t="shared" si="1"/>
        <v>0.5201556903867791</v>
      </c>
      <c r="F22" s="97">
        <f t="shared" si="2"/>
        <v>0.3957339570166506</v>
      </c>
      <c r="G22" s="97">
        <f t="shared" si="3"/>
        <v>0.23171206399638106</v>
      </c>
    </row>
    <row r="23" spans="3:7" ht="12.75">
      <c r="C23" s="101">
        <v>20</v>
      </c>
      <c r="D23" s="97">
        <f t="shared" si="0"/>
        <v>0.5025658844316706</v>
      </c>
      <c r="E23" s="97">
        <f t="shared" si="1"/>
        <v>0.5025658844316706</v>
      </c>
      <c r="F23" s="97">
        <f t="shared" si="2"/>
        <v>0.3768894828730006</v>
      </c>
      <c r="G23" s="97">
        <f t="shared" si="3"/>
        <v>0.21454820740405653</v>
      </c>
    </row>
    <row r="24" spans="3:7" ht="12.75">
      <c r="C24" s="101">
        <v>21</v>
      </c>
      <c r="D24" s="97">
        <f t="shared" si="0"/>
        <v>0.4855709028325321</v>
      </c>
      <c r="E24" s="97">
        <f t="shared" si="1"/>
        <v>0.4855709028325321</v>
      </c>
      <c r="F24" s="97">
        <f t="shared" si="2"/>
        <v>0.35894236464095297</v>
      </c>
      <c r="G24" s="97">
        <f t="shared" si="3"/>
        <v>0.19865574759634863</v>
      </c>
    </row>
    <row r="25" spans="3:7" ht="12.75">
      <c r="C25" s="101">
        <v>22</v>
      </c>
      <c r="D25" s="97">
        <f t="shared" si="0"/>
        <v>0.46915063075606966</v>
      </c>
      <c r="E25" s="97">
        <f t="shared" si="1"/>
        <v>0.46915063075606966</v>
      </c>
      <c r="F25" s="97">
        <f t="shared" si="2"/>
        <v>0.3418498710866219</v>
      </c>
      <c r="G25" s="97">
        <f t="shared" si="3"/>
        <v>0.1839405070336561</v>
      </c>
    </row>
    <row r="26" spans="3:7" ht="12.75">
      <c r="C26" s="101">
        <v>23</v>
      </c>
      <c r="D26" s="97">
        <f t="shared" si="0"/>
        <v>0.45328563358074364</v>
      </c>
      <c r="E26" s="97">
        <f t="shared" si="1"/>
        <v>0.45328563358074364</v>
      </c>
      <c r="F26" s="97">
        <f t="shared" si="2"/>
        <v>0.3255713057967827</v>
      </c>
      <c r="G26" s="97">
        <f t="shared" si="3"/>
        <v>0.17031528429042234</v>
      </c>
    </row>
    <row r="27" spans="3:7" ht="12.75">
      <c r="C27" s="101">
        <v>24</v>
      </c>
      <c r="D27" s="97">
        <f t="shared" si="0"/>
        <v>0.4379571338944384</v>
      </c>
      <c r="E27" s="97">
        <f t="shared" si="1"/>
        <v>0.4379571338944384</v>
      </c>
      <c r="F27" s="97">
        <f t="shared" si="2"/>
        <v>0.31006791028265024</v>
      </c>
      <c r="G27" s="97">
        <f t="shared" si="3"/>
        <v>0.1576993373059466</v>
      </c>
    </row>
    <row r="28" spans="3:7" ht="12.75">
      <c r="C28" s="101">
        <v>25</v>
      </c>
      <c r="D28" s="97">
        <f t="shared" si="0"/>
        <v>0.42314698926998884</v>
      </c>
      <c r="E28" s="97">
        <f t="shared" si="1"/>
        <v>0.42314698926998884</v>
      </c>
      <c r="F28" s="97">
        <f t="shared" si="2"/>
        <v>0.2953027716977621</v>
      </c>
      <c r="G28" s="97">
        <f t="shared" si="3"/>
        <v>0.1460179049129135</v>
      </c>
    </row>
    <row r="29" spans="3:7" ht="12.75">
      <c r="C29" s="101">
        <v>26</v>
      </c>
      <c r="D29" s="97">
        <f t="shared" si="0"/>
        <v>0.40883767079225974</v>
      </c>
      <c r="E29" s="97">
        <f t="shared" si="1"/>
        <v>0.40883767079225974</v>
      </c>
      <c r="F29" s="97">
        <f t="shared" si="2"/>
        <v>0.2812407349502496</v>
      </c>
      <c r="G29" s="97">
        <f t="shared" si="3"/>
        <v>0.13520176380825324</v>
      </c>
    </row>
    <row r="30" spans="3:7" ht="12.75">
      <c r="C30" s="101">
        <v>27</v>
      </c>
      <c r="D30" s="97">
        <f t="shared" si="0"/>
        <v>0.39501224231136206</v>
      </c>
      <c r="E30" s="97">
        <f t="shared" si="1"/>
        <v>0.39501224231136206</v>
      </c>
      <c r="F30" s="97">
        <f t="shared" si="2"/>
        <v>0.2678483190002377</v>
      </c>
      <c r="G30" s="97">
        <f t="shared" si="3"/>
        <v>0.12518681834097523</v>
      </c>
    </row>
    <row r="31" spans="3:7" ht="12.75">
      <c r="C31" s="101">
        <v>28</v>
      </c>
      <c r="D31" s="97">
        <f t="shared" si="0"/>
        <v>0.3816543403974513</v>
      </c>
      <c r="E31" s="97">
        <f t="shared" si="1"/>
        <v>0.3816543403974513</v>
      </c>
      <c r="F31" s="97">
        <f t="shared" si="2"/>
        <v>0.2550936371430836</v>
      </c>
      <c r="G31" s="97">
        <f t="shared" si="3"/>
        <v>0.11591372068608817</v>
      </c>
    </row>
    <row r="32" spans="3:7" ht="12.75">
      <c r="C32" s="101">
        <v>29</v>
      </c>
      <c r="D32" s="97">
        <f t="shared" si="0"/>
        <v>0.368748154973383</v>
      </c>
      <c r="E32" s="97">
        <f t="shared" si="1"/>
        <v>0.368748154973383</v>
      </c>
      <c r="F32" s="97">
        <f t="shared" si="2"/>
        <v>0.24294632108865097</v>
      </c>
      <c r="G32" s="97">
        <f t="shared" si="3"/>
        <v>0.10732751915378534</v>
      </c>
    </row>
    <row r="33" spans="3:7" ht="12.75">
      <c r="C33" s="101">
        <v>30</v>
      </c>
      <c r="D33" s="97">
        <f t="shared" si="0"/>
        <v>0.35627841060230236</v>
      </c>
      <c r="E33" s="97">
        <f t="shared" si="1"/>
        <v>0.35627841060230236</v>
      </c>
      <c r="F33" s="97">
        <f t="shared" si="2"/>
        <v>0.23137744865585813</v>
      </c>
      <c r="G33" s="97">
        <f t="shared" si="3"/>
        <v>0.09937733254980123</v>
      </c>
    </row>
    <row r="34" spans="3:7" ht="12.75">
      <c r="C34" s="101">
        <v>31</v>
      </c>
      <c r="D34" s="97">
        <f>(1/(1+0.035)^$C$33)*(1/(1+0.03)^(C34-30))</f>
        <v>0.3459013695167984</v>
      </c>
      <c r="E34" s="97">
        <f t="shared" si="1"/>
        <v>0.34423034840802164</v>
      </c>
      <c r="F34" s="97">
        <f t="shared" si="2"/>
        <v>0.220359474910341</v>
      </c>
      <c r="G34" s="97">
        <f t="shared" si="3"/>
        <v>0.09201604865722335</v>
      </c>
    </row>
    <row r="35" spans="3:7" ht="12.75">
      <c r="C35" s="101">
        <v>32</v>
      </c>
      <c r="D35" s="97">
        <f aca="true" t="shared" si="4" ref="D35:D78">(1/(1+0.035)^$C$33)*(1/(1+0.03)^(C35-30))</f>
        <v>0.3358265723464062</v>
      </c>
      <c r="E35" s="97">
        <f t="shared" si="1"/>
        <v>0.3325897086067843</v>
      </c>
      <c r="F35" s="97">
        <f t="shared" si="2"/>
        <v>0.20986616658127716</v>
      </c>
      <c r="G35" s="97">
        <f t="shared" si="3"/>
        <v>0.08520004505298458</v>
      </c>
    </row>
    <row r="36" spans="3:7" ht="12.75">
      <c r="C36" s="101">
        <v>33</v>
      </c>
      <c r="D36" s="97">
        <f t="shared" si="4"/>
        <v>0.32604521587029733</v>
      </c>
      <c r="E36" s="97">
        <f t="shared" si="1"/>
        <v>0.32134271362974326</v>
      </c>
      <c r="F36" s="97">
        <f t="shared" si="2"/>
        <v>0.19987253960121634</v>
      </c>
      <c r="G36" s="97">
        <f t="shared" si="3"/>
        <v>0.07888893060461535</v>
      </c>
    </row>
    <row r="37" spans="3:7" ht="12.75">
      <c r="C37" s="101">
        <v>34</v>
      </c>
      <c r="D37" s="97">
        <f t="shared" si="4"/>
        <v>0.31654875327213333</v>
      </c>
      <c r="E37" s="97">
        <f t="shared" si="1"/>
        <v>0.3104760518161771</v>
      </c>
      <c r="F37" s="97">
        <f t="shared" si="2"/>
        <v>0.19035479962020604</v>
      </c>
      <c r="G37" s="97">
        <f t="shared" si="3"/>
        <v>0.07304530611538458</v>
      </c>
    </row>
    <row r="38" spans="3:7" ht="12.75">
      <c r="C38" s="101">
        <v>35</v>
      </c>
      <c r="D38" s="97">
        <f t="shared" si="4"/>
        <v>0.3073288866719741</v>
      </c>
      <c r="E38" s="97">
        <f t="shared" si="1"/>
        <v>0.29997686165814214</v>
      </c>
      <c r="F38" s="97">
        <f t="shared" si="2"/>
        <v>0.18129028535257716</v>
      </c>
      <c r="G38" s="97">
        <f t="shared" si="3"/>
        <v>0.06763454269943016</v>
      </c>
    </row>
    <row r="39" spans="3:7" ht="12.75">
      <c r="C39" s="101">
        <v>36</v>
      </c>
      <c r="D39" s="97">
        <f t="shared" si="4"/>
        <v>0.298377559875703</v>
      </c>
      <c r="E39" s="97">
        <f t="shared" si="1"/>
        <v>0.28983271657791515</v>
      </c>
      <c r="F39" s="97">
        <f t="shared" si="2"/>
        <v>0.17265741462150208</v>
      </c>
      <c r="G39" s="97">
        <f t="shared" si="3"/>
        <v>0.06262457657354643</v>
      </c>
    </row>
    <row r="40" spans="3:7" ht="12.75">
      <c r="C40" s="101">
        <v>37</v>
      </c>
      <c r="D40" s="97">
        <f t="shared" si="4"/>
        <v>0.289686951335634</v>
      </c>
      <c r="E40" s="97">
        <f t="shared" si="1"/>
        <v>0.2800316102202079</v>
      </c>
      <c r="F40" s="97">
        <f t="shared" si="2"/>
        <v>0.1644356329728591</v>
      </c>
      <c r="G40" s="97">
        <f t="shared" si="3"/>
        <v>0.05798571904958003</v>
      </c>
    </row>
    <row r="41" spans="3:7" ht="12.75">
      <c r="C41" s="101">
        <v>38</v>
      </c>
      <c r="D41" s="97">
        <f t="shared" si="4"/>
        <v>0.2812494673161495</v>
      </c>
      <c r="E41" s="97">
        <f t="shared" si="1"/>
        <v>0.27056194224174673</v>
      </c>
      <c r="F41" s="97">
        <f t="shared" si="2"/>
        <v>0.15660536473605632</v>
      </c>
      <c r="G41" s="97">
        <f t="shared" si="3"/>
        <v>0.05369048060146299</v>
      </c>
    </row>
    <row r="42" spans="3:7" ht="12.75">
      <c r="C42" s="101">
        <v>39</v>
      </c>
      <c r="D42" s="97">
        <f t="shared" si="4"/>
        <v>0.2730577352583976</v>
      </c>
      <c r="E42" s="97">
        <f t="shared" si="1"/>
        <v>0.26141250458139786</v>
      </c>
      <c r="F42" s="97">
        <f t="shared" si="2"/>
        <v>0.1491479664152917</v>
      </c>
      <c r="G42" s="97">
        <f t="shared" si="3"/>
        <v>0.049713407964317585</v>
      </c>
    </row>
    <row r="43" spans="3:7" ht="12.75">
      <c r="C43" s="101">
        <v>40</v>
      </c>
      <c r="D43" s="97">
        <f t="shared" si="4"/>
        <v>0.2651045973382501</v>
      </c>
      <c r="E43" s="97">
        <f t="shared" si="1"/>
        <v>0.25257246819458734</v>
      </c>
      <c r="F43" s="97">
        <f t="shared" si="2"/>
        <v>0.14204568230027784</v>
      </c>
      <c r="G43" s="97">
        <f t="shared" si="3"/>
        <v>0.04603093330029406</v>
      </c>
    </row>
    <row r="44" spans="3:7" ht="12.75">
      <c r="C44" s="101">
        <v>41</v>
      </c>
      <c r="D44" s="97">
        <f t="shared" si="4"/>
        <v>0.2573831042118933</v>
      </c>
      <c r="E44" s="97">
        <f t="shared" si="1"/>
        <v>0.24403137023631633</v>
      </c>
      <c r="F44" s="97">
        <f t="shared" si="2"/>
        <v>0.13528160219074079</v>
      </c>
      <c r="G44" s="97">
        <f t="shared" si="3"/>
        <v>0.04262123453730931</v>
      </c>
    </row>
    <row r="45" spans="3:7" ht="12.75">
      <c r="C45" s="101">
        <v>42</v>
      </c>
      <c r="D45" s="97">
        <f t="shared" si="4"/>
        <v>0.24988650894358577</v>
      </c>
      <c r="E45" s="97">
        <f t="shared" si="1"/>
        <v>0.2357791016776003</v>
      </c>
      <c r="F45" s="97">
        <f t="shared" si="2"/>
        <v>0.12883962113403885</v>
      </c>
      <c r="G45" s="97">
        <f t="shared" si="3"/>
        <v>0.03946410605306418</v>
      </c>
    </row>
    <row r="46" spans="3:7" ht="12.75">
      <c r="C46" s="101">
        <v>43</v>
      </c>
      <c r="D46" s="97">
        <f t="shared" si="4"/>
        <v>0.24260826111027745</v>
      </c>
      <c r="E46" s="97">
        <f t="shared" si="1"/>
        <v>0.2278058953406766</v>
      </c>
      <c r="F46" s="97">
        <f t="shared" si="2"/>
        <v>0.12270440108003698</v>
      </c>
      <c r="G46" s="97">
        <f t="shared" si="3"/>
        <v>0.03654083893802239</v>
      </c>
    </row>
    <row r="47" spans="3:7" ht="12.75">
      <c r="C47" s="101">
        <v>44</v>
      </c>
      <c r="D47" s="97">
        <f t="shared" si="4"/>
        <v>0.23554200107793924</v>
      </c>
      <c r="E47" s="97">
        <f t="shared" si="1"/>
        <v>0.22010231433881802</v>
      </c>
      <c r="F47" s="97">
        <f t="shared" si="2"/>
        <v>0.11686133436193999</v>
      </c>
      <c r="G47" s="97">
        <f t="shared" si="3"/>
        <v>0.0338341101277985</v>
      </c>
    </row>
    <row r="48" spans="3:7" ht="12.75">
      <c r="C48" s="101">
        <v>45</v>
      </c>
      <c r="D48" s="97">
        <f t="shared" si="4"/>
        <v>0.22868155444460117</v>
      </c>
      <c r="E48" s="97">
        <f t="shared" si="1"/>
        <v>0.21265924090707056</v>
      </c>
      <c r="F48" s="97">
        <f t="shared" si="2"/>
        <v>0.1112965089161333</v>
      </c>
      <c r="G48" s="97">
        <f t="shared" si="3"/>
        <v>0.03132787974796158</v>
      </c>
    </row>
    <row r="49" spans="3:7" ht="12.75">
      <c r="C49" s="101">
        <v>46</v>
      </c>
      <c r="D49" s="97">
        <f t="shared" si="4"/>
        <v>0.2220209266452439</v>
      </c>
      <c r="E49" s="97">
        <f t="shared" si="1"/>
        <v>0.2054678656106962</v>
      </c>
      <c r="F49" s="97">
        <f t="shared" si="2"/>
        <v>0.10599667515822221</v>
      </c>
      <c r="G49" s="97">
        <f t="shared" si="3"/>
        <v>0.02900729606292738</v>
      </c>
    </row>
    <row r="50" spans="3:7" ht="12.75">
      <c r="C50" s="101">
        <v>47</v>
      </c>
      <c r="D50" s="97">
        <f t="shared" si="4"/>
        <v>0.21555429771382903</v>
      </c>
      <c r="E50" s="97">
        <f t="shared" si="1"/>
        <v>0.19851967691854708</v>
      </c>
      <c r="F50" s="97">
        <f t="shared" si="2"/>
        <v>0.10094921443640208</v>
      </c>
      <c r="G50" s="97">
        <f t="shared" si="3"/>
        <v>0.026858607465673496</v>
      </c>
    </row>
    <row r="51" spans="3:7" ht="12.75">
      <c r="C51" s="101">
        <v>48</v>
      </c>
      <c r="D51" s="97">
        <f t="shared" si="4"/>
        <v>0.20927601719789227</v>
      </c>
      <c r="E51" s="97">
        <f t="shared" si="1"/>
        <v>0.19180645112903102</v>
      </c>
      <c r="F51" s="97">
        <f t="shared" si="2"/>
        <v>0.09614210898704961</v>
      </c>
      <c r="G51" s="97">
        <f t="shared" si="3"/>
        <v>0.024869080986734723</v>
      </c>
    </row>
    <row r="52" spans="3:7" ht="12.75">
      <c r="C52" s="101">
        <v>49</v>
      </c>
      <c r="D52" s="97">
        <f t="shared" si="4"/>
        <v>0.20318059922125462</v>
      </c>
      <c r="E52" s="97">
        <f t="shared" si="1"/>
        <v>0.185320242636745</v>
      </c>
      <c r="F52" s="97">
        <f t="shared" si="2"/>
        <v>0.09156391332099963</v>
      </c>
      <c r="G52" s="97">
        <f t="shared" si="3"/>
        <v>0.023026926839569185</v>
      </c>
    </row>
    <row r="53" spans="3:7" ht="12.75">
      <c r="C53" s="101">
        <v>50</v>
      </c>
      <c r="D53" s="97">
        <f t="shared" si="4"/>
        <v>0.1972627176905385</v>
      </c>
      <c r="E53" s="97">
        <f t="shared" si="1"/>
        <v>0.179053374528256</v>
      </c>
      <c r="F53" s="97">
        <f t="shared" si="2"/>
        <v>0.08720372697238059</v>
      </c>
      <c r="G53" s="97">
        <f t="shared" si="3"/>
        <v>0.02132122855515665</v>
      </c>
    </row>
    <row r="54" spans="3:7" ht="12.75">
      <c r="C54" s="101">
        <v>51</v>
      </c>
      <c r="D54" s="97">
        <f t="shared" si="4"/>
        <v>0.1915172016412995</v>
      </c>
      <c r="E54" s="97">
        <f t="shared" si="1"/>
        <v>0.17299842949589955</v>
      </c>
      <c r="F54" s="97">
        <f t="shared" si="2"/>
        <v>0.08305116854512437</v>
      </c>
      <c r="G54" s="97">
        <f t="shared" si="3"/>
        <v>0.01974187829181171</v>
      </c>
    </row>
    <row r="55" spans="3:7" ht="12.75">
      <c r="C55" s="101">
        <v>52</v>
      </c>
      <c r="D55" s="97">
        <f t="shared" si="4"/>
        <v>0.18593903071970827</v>
      </c>
      <c r="E55" s="97">
        <f t="shared" si="1"/>
        <v>0.16714824105884016</v>
      </c>
      <c r="F55" s="97">
        <f t="shared" si="2"/>
        <v>0.07909635099535654</v>
      </c>
      <c r="G55" s="97">
        <f t="shared" si="3"/>
        <v>0.018279516936862698</v>
      </c>
    </row>
    <row r="56" spans="3:7" ht="12.75">
      <c r="C56" s="101">
        <v>53</v>
      </c>
      <c r="D56" s="97">
        <f t="shared" si="4"/>
        <v>0.18052333079583324</v>
      </c>
      <c r="E56" s="97">
        <f t="shared" si="1"/>
        <v>0.16149588508100501</v>
      </c>
      <c r="F56" s="97">
        <f t="shared" si="2"/>
        <v>0.07532985809081576</v>
      </c>
      <c r="G56" s="97">
        <f t="shared" si="3"/>
        <v>0.016925478645243238</v>
      </c>
    </row>
    <row r="57" spans="3:7" ht="12.75">
      <c r="C57" s="101">
        <v>54</v>
      </c>
      <c r="D57" s="97">
        <f t="shared" si="4"/>
        <v>0.1752653697046925</v>
      </c>
      <c r="E57" s="97">
        <f t="shared" si="1"/>
        <v>0.15603467157585027</v>
      </c>
      <c r="F57" s="97">
        <f t="shared" si="2"/>
        <v>0.07174272199125312</v>
      </c>
      <c r="G57" s="97">
        <f t="shared" si="3"/>
        <v>0.01567173948633633</v>
      </c>
    </row>
    <row r="58" spans="3:7" ht="12.75">
      <c r="C58" s="101">
        <v>55</v>
      </c>
      <c r="D58" s="97">
        <f t="shared" si="4"/>
        <v>0.17016055311135195</v>
      </c>
      <c r="E58" s="97">
        <f t="shared" si="1"/>
        <v>0.1507581367882611</v>
      </c>
      <c r="F58" s="97">
        <f t="shared" si="2"/>
        <v>0.06832640189643152</v>
      </c>
      <c r="G58" s="97">
        <f t="shared" si="3"/>
        <v>0.014510869894755859</v>
      </c>
    </row>
    <row r="59" spans="3:7" ht="12.75">
      <c r="C59" s="101">
        <v>56</v>
      </c>
      <c r="D59" s="97">
        <f t="shared" si="4"/>
        <v>0.16520442049645817</v>
      </c>
      <c r="E59" s="97">
        <f t="shared" si="1"/>
        <v>0.14566003554421367</v>
      </c>
      <c r="F59" s="97">
        <f t="shared" si="2"/>
        <v>0.06507276371088717</v>
      </c>
      <c r="G59" s="97">
        <f t="shared" si="3"/>
        <v>0.013435990643292463</v>
      </c>
    </row>
    <row r="60" spans="3:7" ht="12.75">
      <c r="C60" s="101">
        <v>57</v>
      </c>
      <c r="D60" s="97">
        <f t="shared" si="4"/>
        <v>0.16039264125869726</v>
      </c>
      <c r="E60" s="97">
        <f t="shared" si="1"/>
        <v>0.14073433385914366</v>
      </c>
      <c r="F60" s="97">
        <f t="shared" si="2"/>
        <v>0.0619740606770354</v>
      </c>
      <c r="G60" s="97">
        <f t="shared" si="3"/>
        <v>0.01244073207712265</v>
      </c>
    </row>
    <row r="61" spans="3:7" ht="12.75">
      <c r="C61" s="101">
        <v>58</v>
      </c>
      <c r="D61" s="97">
        <f t="shared" si="4"/>
        <v>0.15572101093077406</v>
      </c>
      <c r="E61" s="97">
        <f t="shared" si="1"/>
        <v>0.13597520179627406</v>
      </c>
      <c r="F61" s="97">
        <f t="shared" si="2"/>
        <v>0.059022914930509894</v>
      </c>
      <c r="G61" s="97">
        <f t="shared" si="3"/>
        <v>0.011519196367706156</v>
      </c>
    </row>
    <row r="62" spans="3:7" ht="12.75">
      <c r="C62" s="101">
        <v>59</v>
      </c>
      <c r="D62" s="97">
        <f t="shared" si="4"/>
        <v>0.1511854475056059</v>
      </c>
      <c r="E62" s="97">
        <f t="shared" si="1"/>
        <v>0.13137700656644835</v>
      </c>
      <c r="F62" s="97">
        <f t="shared" si="2"/>
        <v>0.056212299933818946</v>
      </c>
      <c r="G62" s="97">
        <f t="shared" si="3"/>
        <v>0.010665922562690886</v>
      </c>
    </row>
    <row r="63" spans="3:7" ht="12.75">
      <c r="C63" s="101">
        <v>60</v>
      </c>
      <c r="D63" s="97">
        <f t="shared" si="4"/>
        <v>0.1467819878695203</v>
      </c>
      <c r="E63" s="97">
        <f t="shared" si="1"/>
        <v>0.12693430586130278</v>
      </c>
      <c r="F63" s="97">
        <f t="shared" si="2"/>
        <v>0.05353552374649424</v>
      </c>
      <c r="G63" s="97">
        <f t="shared" si="3"/>
        <v>0.009875854224713782</v>
      </c>
    </row>
    <row r="64" spans="3:7" ht="12.75">
      <c r="C64" s="101">
        <v>61</v>
      </c>
      <c r="D64" s="97">
        <f t="shared" si="4"/>
        <v>0.14250678433934005</v>
      </c>
      <c r="E64" s="97">
        <f t="shared" si="1"/>
        <v>0.12264184141188678</v>
      </c>
      <c r="F64" s="97">
        <f t="shared" si="2"/>
        <v>0.05098621309189927</v>
      </c>
      <c r="G64" s="97">
        <f t="shared" si="3"/>
        <v>0.009144309467327576</v>
      </c>
    </row>
    <row r="65" spans="3:7" ht="12.75">
      <c r="C65" s="101">
        <v>62</v>
      </c>
      <c r="D65" s="97">
        <f t="shared" si="4"/>
        <v>0.13835610130033016</v>
      </c>
      <c r="E65" s="97">
        <f t="shared" si="1"/>
        <v>0.11849453276510799</v>
      </c>
      <c r="F65" s="97">
        <f t="shared" si="2"/>
        <v>0.04855829818276123</v>
      </c>
      <c r="G65" s="97">
        <f t="shared" si="3"/>
        <v>0.008466953210488496</v>
      </c>
    </row>
    <row r="66" spans="3:7" ht="12.75">
      <c r="C66" s="101">
        <v>63</v>
      </c>
      <c r="D66" s="97">
        <f t="shared" si="4"/>
        <v>0.13432631194206812</v>
      </c>
      <c r="E66" s="97">
        <f t="shared" si="1"/>
        <v>0.11448747127063574</v>
      </c>
      <c r="F66" s="97">
        <f t="shared" si="2"/>
        <v>0.04624599826929639</v>
      </c>
      <c r="G66" s="97">
        <f t="shared" si="3"/>
        <v>0.00783977149119305</v>
      </c>
    </row>
    <row r="67" spans="3:7" ht="12.75">
      <c r="C67" s="101">
        <v>64</v>
      </c>
      <c r="D67" s="97">
        <f t="shared" si="4"/>
        <v>0.13041389508938656</v>
      </c>
      <c r="E67" s="97">
        <f t="shared" si="1"/>
        <v>0.11061591427114567</v>
      </c>
      <c r="F67" s="97">
        <f t="shared" si="2"/>
        <v>0.04404380787552037</v>
      </c>
      <c r="G67" s="97">
        <f t="shared" si="3"/>
        <v>0.007259047677030602</v>
      </c>
    </row>
    <row r="68" spans="3:7" ht="12.75">
      <c r="C68" s="101">
        <v>65</v>
      </c>
      <c r="D68" s="97">
        <f t="shared" si="4"/>
        <v>0.126615432125618</v>
      </c>
      <c r="E68" s="97">
        <f t="shared" si="1"/>
        <v>0.10687527948902965</v>
      </c>
      <c r="F68" s="97">
        <f t="shared" si="2"/>
        <v>0.04194648369097178</v>
      </c>
      <c r="G68" s="97">
        <f t="shared" si="3"/>
        <v>0.006721340441695001</v>
      </c>
    </row>
    <row r="69" spans="3:7" ht="12.75">
      <c r="C69" s="101">
        <v>66</v>
      </c>
      <c r="D69" s="97">
        <f t="shared" si="4"/>
        <v>0.12292760400545436</v>
      </c>
      <c r="E69" s="97">
        <f aca="true" t="shared" si="5" ref="E69:E103">1/(1+0.035)^C69</f>
        <v>0.10326113960292721</v>
      </c>
      <c r="F69" s="97">
        <f aca="true" t="shared" si="6" ref="F69:F103">1/(1+0.05)^C69</f>
        <v>0.03994903208663979</v>
      </c>
      <c r="G69" s="97">
        <f aca="true" t="shared" si="7" ref="G69:G103">1/(1+0.08)^C69</f>
        <v>0.006223463371939816</v>
      </c>
    </row>
    <row r="70" spans="3:7" ht="12.75">
      <c r="C70" s="101">
        <v>67</v>
      </c>
      <c r="D70" s="97">
        <f t="shared" si="4"/>
        <v>0.11934718835481008</v>
      </c>
      <c r="E70" s="97">
        <f t="shared" si="5"/>
        <v>0.09976921700765914</v>
      </c>
      <c r="F70" s="97">
        <f t="shared" si="6"/>
        <v>0.038046697225371226</v>
      </c>
      <c r="G70" s="97">
        <f t="shared" si="7"/>
        <v>0.005762466085129459</v>
      </c>
    </row>
    <row r="71" spans="3:7" ht="12.75">
      <c r="C71" s="101">
        <v>68</v>
      </c>
      <c r="D71" s="97">
        <f t="shared" si="4"/>
        <v>0.11587105665515543</v>
      </c>
      <c r="E71" s="97">
        <f t="shared" si="5"/>
        <v>0.09639537875136149</v>
      </c>
      <c r="F71" s="97">
        <f t="shared" si="6"/>
        <v>0.03623494973844879</v>
      </c>
      <c r="G71" s="97">
        <f t="shared" si="7"/>
        <v>0.0053356167454902395</v>
      </c>
    </row>
    <row r="72" spans="3:7" ht="12.75">
      <c r="C72" s="101">
        <v>69</v>
      </c>
      <c r="D72" s="97">
        <f t="shared" si="4"/>
        <v>0.1124961715098596</v>
      </c>
      <c r="E72" s="97">
        <f t="shared" si="5"/>
        <v>0.09313563164382754</v>
      </c>
      <c r="F72" s="97">
        <f t="shared" si="6"/>
        <v>0.0345094759413798</v>
      </c>
      <c r="G72" s="97">
        <f t="shared" si="7"/>
        <v>0.004940385875453925</v>
      </c>
    </row>
    <row r="73" spans="3:7" ht="12.75">
      <c r="C73" s="101">
        <v>70</v>
      </c>
      <c r="D73" s="97">
        <f>(1/(1+0.035)^$C$33)*(1/(1+0.03)^(C73-30))</f>
        <v>0.10921958399015498</v>
      </c>
      <c r="E73" s="97">
        <f t="shared" si="5"/>
        <v>0.08998611753026814</v>
      </c>
      <c r="F73" s="97">
        <f t="shared" si="6"/>
        <v>0.03286616756321886</v>
      </c>
      <c r="G73" s="97">
        <f t="shared" si="7"/>
        <v>0.004574431366161041</v>
      </c>
    </row>
    <row r="74" spans="3:7" ht="12.75">
      <c r="C74" s="101">
        <v>71</v>
      </c>
      <c r="D74" s="97">
        <f t="shared" si="4"/>
        <v>0.1060384310584029</v>
      </c>
      <c r="E74" s="97">
        <f t="shared" si="5"/>
        <v>0.08694310872489677</v>
      </c>
      <c r="F74" s="97">
        <f t="shared" si="6"/>
        <v>0.03130111196497034</v>
      </c>
      <c r="G74" s="97">
        <f t="shared" si="7"/>
        <v>0.00423558459829726</v>
      </c>
    </row>
    <row r="75" spans="3:7" ht="12.75">
      <c r="C75" s="101">
        <v>72</v>
      </c>
      <c r="D75" s="97">
        <f t="shared" si="4"/>
        <v>0.10294993306641056</v>
      </c>
      <c r="E75" s="97">
        <f t="shared" si="5"/>
        <v>0.08400300359893409</v>
      </c>
      <c r="F75" s="97">
        <f t="shared" si="6"/>
        <v>0.029810582823781274</v>
      </c>
      <c r="G75" s="97">
        <f t="shared" si="7"/>
        <v>0.003921837591015982</v>
      </c>
    </row>
    <row r="76" spans="3:7" ht="12.75">
      <c r="C76" s="101">
        <v>73</v>
      </c>
      <c r="D76" s="97">
        <f t="shared" si="4"/>
        <v>0.09995139132661221</v>
      </c>
      <c r="E76" s="97">
        <f t="shared" si="5"/>
        <v>0.08116232231781073</v>
      </c>
      <c r="F76" s="97">
        <f t="shared" si="6"/>
        <v>0.028391031260744073</v>
      </c>
      <c r="G76" s="97">
        <f t="shared" si="7"/>
        <v>0.003631331102792575</v>
      </c>
    </row>
    <row r="77" spans="3:7" ht="12.75">
      <c r="C77" s="101">
        <v>74</v>
      </c>
      <c r="D77" s="97">
        <f t="shared" si="4"/>
        <v>0.09704018575399245</v>
      </c>
      <c r="E77" s="97">
        <f t="shared" si="5"/>
        <v>0.07841770272252245</v>
      </c>
      <c r="F77" s="97">
        <f t="shared" si="6"/>
        <v>0.027039077391184833</v>
      </c>
      <c r="G77" s="97">
        <f t="shared" si="7"/>
        <v>0.0033623436136968284</v>
      </c>
    </row>
    <row r="78" spans="3:7" ht="12.75">
      <c r="C78" s="101">
        <v>75</v>
      </c>
      <c r="D78" s="97">
        <f t="shared" si="4"/>
        <v>0.0942137725766917</v>
      </c>
      <c r="E78" s="97">
        <f t="shared" si="5"/>
        <v>0.07576589635026323</v>
      </c>
      <c r="F78" s="97">
        <f t="shared" si="6"/>
        <v>0.025751502277318886</v>
      </c>
      <c r="G78" s="97">
        <f t="shared" si="7"/>
        <v>0.00311328112379336</v>
      </c>
    </row>
    <row r="79" spans="3:7" ht="12.75">
      <c r="C79" s="101">
        <v>76</v>
      </c>
      <c r="D79" s="97">
        <f>(1/(1+0.035)^$C$33)*(1/(1+0.03)^($C$78-30)*(1/(1+0.025)^(C79-75)))</f>
        <v>0.09191587568457728</v>
      </c>
      <c r="E79" s="97">
        <f t="shared" si="5"/>
        <v>0.07320376458962632</v>
      </c>
      <c r="F79" s="97">
        <f t="shared" si="6"/>
        <v>0.024525240264113228</v>
      </c>
      <c r="G79" s="97">
        <f t="shared" si="7"/>
        <v>0.002882667707216074</v>
      </c>
    </row>
    <row r="80" spans="3:7" ht="12.75">
      <c r="C80" s="101">
        <v>77</v>
      </c>
      <c r="D80" s="97">
        <f aca="true" t="shared" si="8" ref="D80:D103">(1/(1+0.035)^$C$33)*(1/(1+0.03)^($C$78-30)*(1/(1+0.025)^(C80-75)))</f>
        <v>0.08967402505812415</v>
      </c>
      <c r="E80" s="97">
        <f t="shared" si="5"/>
        <v>0.07072827496582254</v>
      </c>
      <c r="F80" s="97">
        <f t="shared" si="6"/>
        <v>0.02335737168010783</v>
      </c>
      <c r="G80" s="97">
        <f t="shared" si="7"/>
        <v>0.0026691367659408094</v>
      </c>
    </row>
    <row r="81" spans="3:7" ht="12.75">
      <c r="C81" s="101">
        <v>78</v>
      </c>
      <c r="D81" s="97">
        <f t="shared" si="8"/>
        <v>0.08748685371524309</v>
      </c>
      <c r="E81" s="97">
        <f t="shared" si="5"/>
        <v>0.06833649755151935</v>
      </c>
      <c r="F81" s="97">
        <f t="shared" si="6"/>
        <v>0.02224511588581699</v>
      </c>
      <c r="G81" s="97">
        <f t="shared" si="7"/>
        <v>0.002471422931426675</v>
      </c>
    </row>
    <row r="82" spans="3:7" ht="12.75">
      <c r="C82" s="101">
        <v>79</v>
      </c>
      <c r="D82" s="97">
        <f t="shared" si="8"/>
        <v>0.08535302801487132</v>
      </c>
      <c r="E82" s="97">
        <f t="shared" si="5"/>
        <v>0.06602560149905252</v>
      </c>
      <c r="F82" s="97">
        <f t="shared" si="6"/>
        <v>0.02118582465315903</v>
      </c>
      <c r="G82" s="97">
        <f t="shared" si="7"/>
        <v>0.0022883545661358095</v>
      </c>
    </row>
    <row r="83" spans="3:7" ht="12.75">
      <c r="C83" s="101">
        <v>80</v>
      </c>
      <c r="D83" s="97">
        <f t="shared" si="8"/>
        <v>0.08327124684377689</v>
      </c>
      <c r="E83" s="97">
        <f t="shared" si="5"/>
        <v>0.06379285168990584</v>
      </c>
      <c r="F83" s="97">
        <f t="shared" si="6"/>
        <v>0.020176975860151457</v>
      </c>
      <c r="G83" s="97">
        <f t="shared" si="7"/>
        <v>0.0021188468204961204</v>
      </c>
    </row>
    <row r="84" spans="3:7" ht="12.75">
      <c r="C84" s="101">
        <v>81</v>
      </c>
      <c r="D84" s="97">
        <f t="shared" si="8"/>
        <v>0.08124024082319697</v>
      </c>
      <c r="E84" s="97">
        <f t="shared" si="5"/>
        <v>0.06163560549749356</v>
      </c>
      <c r="F84" s="97">
        <f t="shared" si="6"/>
        <v>0.019216167485858526</v>
      </c>
      <c r="G84" s="97">
        <f t="shared" si="7"/>
        <v>0.0019618952041630744</v>
      </c>
    </row>
    <row r="85" spans="3:7" ht="12.75">
      <c r="C85" s="101">
        <v>82</v>
      </c>
      <c r="D85" s="97">
        <f t="shared" si="8"/>
        <v>0.07925877153482631</v>
      </c>
      <c r="E85" s="97">
        <f t="shared" si="5"/>
        <v>0.05955130965941407</v>
      </c>
      <c r="F85" s="97">
        <f t="shared" si="6"/>
        <v>0.018301111891293836</v>
      </c>
      <c r="G85" s="97">
        <f t="shared" si="7"/>
        <v>0.0018165696334843278</v>
      </c>
    </row>
    <row r="86" spans="3:7" ht="12.75">
      <c r="C86" s="101">
        <v>83</v>
      </c>
      <c r="D86" s="97">
        <f t="shared" si="8"/>
        <v>0.07732563076568422</v>
      </c>
      <c r="E86" s="97">
        <f t="shared" si="5"/>
        <v>0.057537497255472546</v>
      </c>
      <c r="F86" s="97">
        <f t="shared" si="6"/>
        <v>0.017429630372660796</v>
      </c>
      <c r="G86" s="97">
        <f t="shared" si="7"/>
        <v>0.0016820089198928958</v>
      </c>
    </row>
    <row r="87" spans="3:7" ht="12.75">
      <c r="C87" s="101">
        <v>84</v>
      </c>
      <c r="D87" s="97">
        <f t="shared" si="8"/>
        <v>0.07543963977139925</v>
      </c>
      <c r="E87" s="97">
        <f t="shared" si="5"/>
        <v>0.05559178478789619</v>
      </c>
      <c r="F87" s="97">
        <f t="shared" si="6"/>
        <v>0.016599647973962663</v>
      </c>
      <c r="G87" s="97">
        <f t="shared" si="7"/>
        <v>0.0015574156665674962</v>
      </c>
    </row>
    <row r="88" spans="3:7" ht="12.75">
      <c r="C88" s="101">
        <v>85</v>
      </c>
      <c r="D88" s="97">
        <f t="shared" si="8"/>
        <v>0.07359964855746268</v>
      </c>
      <c r="E88" s="97">
        <f t="shared" si="5"/>
        <v>0.05371186936028618</v>
      </c>
      <c r="F88" s="97">
        <f t="shared" si="6"/>
        <v>0.01580918854663111</v>
      </c>
      <c r="G88" s="97">
        <f t="shared" si="7"/>
        <v>0.001442051543118052</v>
      </c>
    </row>
    <row r="89" spans="3:7" ht="12.75">
      <c r="C89" s="101">
        <v>86</v>
      </c>
      <c r="D89" s="97">
        <f t="shared" si="8"/>
        <v>0.07180453517801239</v>
      </c>
      <c r="E89" s="97">
        <f t="shared" si="5"/>
        <v>0.051895525951967315</v>
      </c>
      <c r="F89" s="97">
        <f t="shared" si="6"/>
        <v>0.01505637004441058</v>
      </c>
      <c r="G89" s="97">
        <f t="shared" si="7"/>
        <v>0.0013352329102944926</v>
      </c>
    </row>
    <row r="90" spans="3:7" ht="12.75">
      <c r="C90" s="101">
        <v>87</v>
      </c>
      <c r="D90" s="97">
        <f t="shared" si="8"/>
        <v>0.0700532050517194</v>
      </c>
      <c r="E90" s="97">
        <f t="shared" si="5"/>
        <v>0.05014060478450949</v>
      </c>
      <c r="F90" s="97">
        <f t="shared" si="6"/>
        <v>0.014339400042295789</v>
      </c>
      <c r="G90" s="97">
        <f t="shared" si="7"/>
        <v>0.0012363267687911968</v>
      </c>
    </row>
    <row r="91" spans="3:7" ht="12.75">
      <c r="C91" s="101">
        <v>88</v>
      </c>
      <c r="D91" s="97">
        <f t="shared" si="8"/>
        <v>0.06834459029436038</v>
      </c>
      <c r="E91" s="97">
        <f t="shared" si="5"/>
        <v>0.04844502877730387</v>
      </c>
      <c r="F91" s="97">
        <f t="shared" si="6"/>
        <v>0.013656571468853134</v>
      </c>
      <c r="G91" s="97">
        <f t="shared" si="7"/>
        <v>0.001144747008139997</v>
      </c>
    </row>
    <row r="92" spans="3:7" ht="12.75">
      <c r="C92" s="101">
        <v>89</v>
      </c>
      <c r="D92" s="97">
        <f t="shared" si="8"/>
        <v>0.06667764906766868</v>
      </c>
      <c r="E92" s="97">
        <f t="shared" si="5"/>
        <v>0.04680679108918248</v>
      </c>
      <c r="F92" s="97">
        <f t="shared" si="6"/>
        <v>0.013006258541764888</v>
      </c>
      <c r="G92" s="97">
        <f t="shared" si="7"/>
        <v>0.00105995093346296</v>
      </c>
    </row>
    <row r="93" spans="3:7" ht="12.75">
      <c r="C93" s="101">
        <v>90</v>
      </c>
      <c r="D93" s="97">
        <f t="shared" si="8"/>
        <v>0.065051364944067</v>
      </c>
      <c r="E93" s="97">
        <f t="shared" si="5"/>
        <v>0.04522395274317149</v>
      </c>
      <c r="F93" s="97">
        <f t="shared" si="6"/>
        <v>0.012386912896918942</v>
      </c>
      <c r="G93" s="97">
        <f t="shared" si="7"/>
        <v>0.000981436049502741</v>
      </c>
    </row>
    <row r="94" spans="3:7" ht="12.75">
      <c r="C94" s="101">
        <v>91</v>
      </c>
      <c r="D94" s="97">
        <f t="shared" si="8"/>
        <v>0.06346474628689464</v>
      </c>
      <c r="E94" s="97">
        <f t="shared" si="5"/>
        <v>0.04369464033156665</v>
      </c>
      <c r="F94" s="97">
        <f t="shared" si="6"/>
        <v>0.011797059901827561</v>
      </c>
      <c r="G94" s="97">
        <f t="shared" si="7"/>
        <v>0.0009087370828729081</v>
      </c>
    </row>
    <row r="95" spans="3:7" ht="12.75">
      <c r="C95" s="101">
        <v>92</v>
      </c>
      <c r="D95" s="97">
        <f t="shared" si="8"/>
        <v>0.06191682564575087</v>
      </c>
      <c r="E95" s="97">
        <f t="shared" si="5"/>
        <v>0.04221704379861512</v>
      </c>
      <c r="F95" s="97">
        <f t="shared" si="6"/>
        <v>0.01123529514459768</v>
      </c>
      <c r="G95" s="97">
        <f t="shared" si="7"/>
        <v>0.0008414232248823224</v>
      </c>
    </row>
    <row r="96" spans="3:7" ht="12.75">
      <c r="C96" s="101">
        <v>93</v>
      </c>
      <c r="D96" s="97">
        <f t="shared" si="8"/>
        <v>0.06040665916658621</v>
      </c>
      <c r="E96" s="97">
        <f t="shared" si="5"/>
        <v>0.04078941429817887</v>
      </c>
      <c r="F96" s="97">
        <f t="shared" si="6"/>
        <v>0.010700281090093026</v>
      </c>
      <c r="G96" s="97">
        <f t="shared" si="7"/>
        <v>0.0007790955785947429</v>
      </c>
    </row>
    <row r="97" spans="3:7" ht="12.75">
      <c r="C97" s="101">
        <v>94</v>
      </c>
      <c r="D97" s="97">
        <f t="shared" si="8"/>
        <v>0.05893332601618167</v>
      </c>
      <c r="E97" s="97">
        <f t="shared" si="5"/>
        <v>0.03941006212384432</v>
      </c>
      <c r="F97" s="97">
        <f t="shared" si="6"/>
        <v>0.010190743895326695</v>
      </c>
      <c r="G97" s="97">
        <f t="shared" si="7"/>
        <v>0.0007213847949951322</v>
      </c>
    </row>
    <row r="98" spans="3:7" ht="12.75">
      <c r="C98" s="101">
        <v>95</v>
      </c>
      <c r="D98" s="97">
        <f t="shared" si="8"/>
        <v>0.05749592782066505</v>
      </c>
      <c r="E98" s="97">
        <f t="shared" si="5"/>
        <v>0.03807735470902833</v>
      </c>
      <c r="F98" s="97">
        <f t="shared" si="6"/>
        <v>0.00970547037650161</v>
      </c>
      <c r="G98" s="97">
        <f t="shared" si="7"/>
        <v>0.0006679488842547519</v>
      </c>
    </row>
    <row r="99" spans="3:7" ht="12.75">
      <c r="C99" s="101">
        <v>96</v>
      </c>
      <c r="D99" s="97">
        <f t="shared" si="8"/>
        <v>0.05609358811772201</v>
      </c>
      <c r="E99" s="97">
        <f t="shared" si="5"/>
        <v>0.03678971469471337</v>
      </c>
      <c r="F99" s="97">
        <f t="shared" si="6"/>
        <v>0.009243305120477725</v>
      </c>
      <c r="G99" s="97">
        <f t="shared" si="7"/>
        <v>0.0006184711891247703</v>
      </c>
    </row>
    <row r="100" spans="3:7" ht="12.75">
      <c r="C100" s="101">
        <v>97</v>
      </c>
      <c r="D100" s="97">
        <f t="shared" si="8"/>
        <v>0.054725451822167814</v>
      </c>
      <c r="E100" s="97">
        <f t="shared" si="5"/>
        <v>0.035545618062525</v>
      </c>
      <c r="F100" s="97">
        <f t="shared" si="6"/>
        <v>0.00880314773378831</v>
      </c>
      <c r="G100" s="97">
        <f t="shared" si="7"/>
        <v>0.0005726585084488614</v>
      </c>
    </row>
    <row r="101" spans="3:7" ht="12.75">
      <c r="C101" s="101">
        <v>98</v>
      </c>
      <c r="D101" s="97">
        <f t="shared" si="8"/>
        <v>0.05339068470455397</v>
      </c>
      <c r="E101" s="97">
        <f t="shared" si="5"/>
        <v>0.03434359233094203</v>
      </c>
      <c r="F101" s="97">
        <f t="shared" si="6"/>
        <v>0.008383950222655532</v>
      </c>
      <c r="G101" s="97">
        <f t="shared" si="7"/>
        <v>0.0005302393596748716</v>
      </c>
    </row>
    <row r="102" spans="3:7" ht="12.75">
      <c r="C102" s="101">
        <v>99</v>
      </c>
      <c r="D102" s="97">
        <f t="shared" si="8"/>
        <v>0.05208847288249168</v>
      </c>
      <c r="E102" s="97">
        <f t="shared" si="5"/>
        <v>0.03318221481250438</v>
      </c>
      <c r="F102" s="97">
        <f t="shared" si="6"/>
        <v>0.007984714497767173</v>
      </c>
      <c r="G102" s="97">
        <f t="shared" si="7"/>
        <v>0.0004909623700693255</v>
      </c>
    </row>
    <row r="103" spans="3:7" ht="12.75">
      <c r="C103" s="101">
        <v>100</v>
      </c>
      <c r="D103" s="97">
        <f t="shared" si="8"/>
        <v>0.05081802232438213</v>
      </c>
      <c r="E103" s="97">
        <f t="shared" si="5"/>
        <v>0.03206011092995592</v>
      </c>
      <c r="F103" s="97">
        <f t="shared" si="6"/>
        <v>0.007604489997873501</v>
      </c>
      <c r="G103" s="97">
        <f t="shared" si="7"/>
        <v>0.00045459478710122725</v>
      </c>
    </row>
  </sheetData>
  <sheetProtection/>
  <printOptions/>
  <pageMargins left="0.787401575" right="0.787401575" top="0.984251969" bottom="0.984251969"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e103</dc:creator>
  <cp:keywords/>
  <dc:description/>
  <cp:lastModifiedBy>Anne Mette</cp:lastModifiedBy>
  <cp:lastPrinted>2006-04-11T10:45:45Z</cp:lastPrinted>
  <dcterms:created xsi:type="dcterms:W3CDTF">2004-06-18T10:22:58Z</dcterms:created>
  <dcterms:modified xsi:type="dcterms:W3CDTF">2011-01-27T15:13:58Z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-584852351</vt:i4>
  </property>
  <property fmtid="{D5CDD505-2E9C-101B-9397-08002B2CF9AE}" pid="3" name="_EmailSubject">
    <vt:lpwstr>worksheets </vt:lpwstr>
  </property>
  <property fmtid="{D5CDD505-2E9C-101B-9397-08002B2CF9AE}" pid="4" name="_AuthorEmail">
    <vt:lpwstr>Nina.Jackson@uea.ac.uk</vt:lpwstr>
  </property>
  <property fmtid="{D5CDD505-2E9C-101B-9397-08002B2CF9AE}" pid="5" name="_AuthorEmailDisplayName">
    <vt:lpwstr>Nina Jackson</vt:lpwstr>
  </property>
  <property fmtid="{D5CDD505-2E9C-101B-9397-08002B2CF9AE}" pid="6" name="_PreviousAdHocReviewCycleID">
    <vt:i4>1031310742</vt:i4>
  </property>
  <property fmtid="{D5CDD505-2E9C-101B-9397-08002B2CF9AE}" pid="7" name="_ReviewingToolsShownOnce">
    <vt:lpwstr/>
  </property>
</Properties>
</file>